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521" windowWidth="8715" windowHeight="4905" tabRatio="602" activeTab="0"/>
  </bookViews>
  <sheets>
    <sheet name="VI" sheetId="1" r:id="rId1"/>
    <sheet name="VI.1" sheetId="2" r:id="rId2"/>
    <sheet name="VI.2" sheetId="3" r:id="rId3"/>
    <sheet name="VI.3" sheetId="4" r:id="rId4"/>
    <sheet name="VI.4" sheetId="5" r:id="rId5"/>
    <sheet name="VI.5" sheetId="6" r:id="rId6"/>
    <sheet name="VI.6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<sst xmlns="http://schemas.openxmlformats.org/spreadsheetml/2006/main" count="462" uniqueCount="174">
  <si>
    <t>Food including tobacco</t>
  </si>
  <si>
    <t>Clothing &amp; boots</t>
  </si>
  <si>
    <t>Water, electricty and gas rent</t>
  </si>
  <si>
    <t>Rent &amp; dwelling expenses</t>
  </si>
  <si>
    <t>Maintenance, water, electricty &amp; gas</t>
  </si>
  <si>
    <t>Furniture, equipments and current maintenance expenses of housing</t>
  </si>
  <si>
    <t>Health</t>
  </si>
  <si>
    <t>Transport &amp; communications</t>
  </si>
  <si>
    <t>Entertainment</t>
  </si>
  <si>
    <t>Personal care &amp; other products &amp; services</t>
  </si>
  <si>
    <t>Consumer Price Index</t>
  </si>
  <si>
    <t>Prices are gathered in Beirut and its suburbs</t>
  </si>
  <si>
    <t>Rents are not included in the indicator calculations</t>
  </si>
  <si>
    <t>Ind. Dec. 1998</t>
  </si>
  <si>
    <t>Ind. Dec. 1999</t>
  </si>
  <si>
    <t>Ind. Dec. 2000</t>
  </si>
  <si>
    <t>Ind. Dec. 2001</t>
  </si>
  <si>
    <t>Ind. Dec. 2002</t>
  </si>
  <si>
    <t>Ind. Dec. 2003</t>
  </si>
  <si>
    <t>Ind. Dec. 2004</t>
  </si>
  <si>
    <t>Ind. Dec. 2005</t>
  </si>
  <si>
    <t>Ind. Mar. 2006</t>
  </si>
  <si>
    <t>Ind. June 2006</t>
  </si>
  <si>
    <t>Ind. Dec. 2006</t>
  </si>
  <si>
    <t>Price evolut. Dec. 2004 &amp; Dec. 2005</t>
  </si>
  <si>
    <t>Price evolut. Dec. 2005 &amp; Dec. 2006</t>
  </si>
  <si>
    <t>Table VI. 2 - Foreign trade</t>
  </si>
  <si>
    <t>Source: Customs General Directorate</t>
  </si>
  <si>
    <t>Imports by section</t>
  </si>
  <si>
    <t>Exports by section</t>
  </si>
  <si>
    <t xml:space="preserve"> Trade Deficit</t>
  </si>
  <si>
    <t>General imports by section</t>
  </si>
  <si>
    <t>General Exports by section</t>
  </si>
  <si>
    <t>Re-exportation by section</t>
  </si>
  <si>
    <t>Transit by section</t>
  </si>
  <si>
    <t>Customs Revenues</t>
  </si>
  <si>
    <t>VAT Revenues</t>
  </si>
  <si>
    <t xml:space="preserve"> Source: Customs General Directorate</t>
  </si>
  <si>
    <t>Live animals &amp; animal products</t>
  </si>
  <si>
    <t>Vegetable products</t>
  </si>
  <si>
    <t>Fats and edible fats &amp; oils</t>
  </si>
  <si>
    <t>Products of the chemical industry</t>
  </si>
  <si>
    <t>Raw hides and skins, leathers &amp; furskins</t>
  </si>
  <si>
    <t>Wood and wooden articles</t>
  </si>
  <si>
    <t>Paper &amp; paperboard &amp; article thereof</t>
  </si>
  <si>
    <t>Textiles &amp; textiles articles</t>
  </si>
  <si>
    <t>Footwear, headgear &amp; prepared feathers</t>
  </si>
  <si>
    <t>Articles of stone, plaster and cement</t>
  </si>
  <si>
    <t>Perls, precious or semi-precious stones</t>
  </si>
  <si>
    <t>Machinery &amp; mechanical appliances</t>
  </si>
  <si>
    <t>Transport euipment</t>
  </si>
  <si>
    <t>Precision and optical instruments</t>
  </si>
  <si>
    <t>Arms &amp; ammunition</t>
  </si>
  <si>
    <t xml:space="preserve"> Source : Customs General Directorate</t>
  </si>
  <si>
    <t>Live stock &amp; animal products</t>
  </si>
  <si>
    <t>Pearls, precious or semi-precious stones</t>
  </si>
  <si>
    <t>Art works</t>
  </si>
  <si>
    <t>Miscell. Manufact. articles</t>
  </si>
  <si>
    <t xml:space="preserve">  Syria</t>
  </si>
  <si>
    <t xml:space="preserve"> Saudi Arabia</t>
  </si>
  <si>
    <t>United Arab Emirats</t>
  </si>
  <si>
    <t xml:space="preserve">  Egypt</t>
  </si>
  <si>
    <t xml:space="preserve">  Jordan</t>
  </si>
  <si>
    <t xml:space="preserve">  Lybia</t>
  </si>
  <si>
    <t>United States of America</t>
  </si>
  <si>
    <t xml:space="preserve">Singapour </t>
  </si>
  <si>
    <t xml:space="preserve">South Korea </t>
  </si>
  <si>
    <t>Indonisia</t>
  </si>
  <si>
    <t>European Community</t>
  </si>
  <si>
    <t>Romania</t>
  </si>
  <si>
    <t>Finland</t>
  </si>
  <si>
    <t xml:space="preserve">  Sudan</t>
  </si>
  <si>
    <t xml:space="preserve">  Kuwait</t>
  </si>
  <si>
    <t xml:space="preserve">  Morocco</t>
  </si>
  <si>
    <t xml:space="preserve">  Tunisia</t>
  </si>
  <si>
    <t>United Kingdom</t>
  </si>
  <si>
    <t>Ukrain</t>
  </si>
  <si>
    <t>Blegium</t>
  </si>
  <si>
    <t>Rusian Federation</t>
  </si>
  <si>
    <t>Czech republic</t>
  </si>
  <si>
    <t>Slovakia</t>
  </si>
  <si>
    <t>Lybia</t>
  </si>
  <si>
    <t>Romaina</t>
  </si>
  <si>
    <t xml:space="preserve"> Slovakia</t>
  </si>
  <si>
    <t>Sierra Leone</t>
  </si>
  <si>
    <t>Oman</t>
  </si>
  <si>
    <t>Mineral products</t>
  </si>
  <si>
    <t>Prepared foodstuffs</t>
  </si>
  <si>
    <t>Plastics &amp; articles thereof</t>
  </si>
  <si>
    <t>Base metals &amp; articles of base metal</t>
  </si>
  <si>
    <t>Miscellaneous manufactured articles</t>
  </si>
  <si>
    <t>Trade balance (billions LBP)</t>
  </si>
  <si>
    <t>Imports by section (millions LBP)</t>
  </si>
  <si>
    <t>Exports by section (millions LBP)</t>
  </si>
  <si>
    <t>Asia excluding Arab countries</t>
  </si>
  <si>
    <t>Afrcia excluding Arab countries</t>
  </si>
  <si>
    <t>Imports by country (millions LBP)</t>
  </si>
  <si>
    <t>Exports by country (millions LBP)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</si>
  <si>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</si>
  <si>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</si>
  <si>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</si>
  <si>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</si>
  <si>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</si>
  <si>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</si>
  <si>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</si>
  <si>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</si>
  <si>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</si>
  <si>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</si>
  <si>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</si>
  <si>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</si>
  <si>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made by CAS</t>
  </si>
  <si>
    <t>Saudi Arabia</t>
  </si>
  <si>
    <t>Egypt</t>
  </si>
  <si>
    <t>Jordan</t>
  </si>
  <si>
    <t>Kuwait</t>
  </si>
  <si>
    <t>Morocco</t>
  </si>
  <si>
    <t>Sudan</t>
  </si>
  <si>
    <t>Syria</t>
  </si>
  <si>
    <t>Yemen</t>
  </si>
  <si>
    <t>Tunisia</t>
  </si>
  <si>
    <t>Ivory Coast</t>
  </si>
  <si>
    <t>Guinea</t>
  </si>
  <si>
    <t>Brazil</t>
  </si>
  <si>
    <t>America</t>
  </si>
  <si>
    <t>China</t>
  </si>
  <si>
    <t>South Korea</t>
  </si>
  <si>
    <t>Indonesia</t>
  </si>
  <si>
    <t>Japan</t>
  </si>
  <si>
    <t>Turkey</t>
  </si>
  <si>
    <t>Germany</t>
  </si>
  <si>
    <t>Austria</t>
  </si>
  <si>
    <t>Bulgaria</t>
  </si>
  <si>
    <t>Cyprus</t>
  </si>
  <si>
    <t>Spain</t>
  </si>
  <si>
    <t>Greece</t>
  </si>
  <si>
    <t>Netherlands</t>
  </si>
  <si>
    <t>Irland</t>
  </si>
  <si>
    <t>Italy</t>
  </si>
  <si>
    <t>Sweeden</t>
  </si>
  <si>
    <t>Switzerland</t>
  </si>
  <si>
    <t>Australia</t>
  </si>
  <si>
    <t>Arab Countries</t>
  </si>
  <si>
    <t>Table VI.6 - Foreign trade: Exports by country</t>
  </si>
  <si>
    <t>Table VI.5 - Foreign trade: Imports by country</t>
  </si>
  <si>
    <t>Table VI.4 - Foreign Trade: Exports by section</t>
  </si>
  <si>
    <t>Table VI.3 - Foreign Trade: Imports by section</t>
  </si>
  <si>
    <t>Ukraine</t>
  </si>
  <si>
    <t>France</t>
  </si>
  <si>
    <t>Portugal</t>
  </si>
  <si>
    <t xml:space="preserve">  Taiwan</t>
  </si>
  <si>
    <t>Taiwan</t>
  </si>
  <si>
    <t>Philippines</t>
  </si>
  <si>
    <t>Canada</t>
  </si>
  <si>
    <t xml:space="preserve">  Iran</t>
  </si>
  <si>
    <t>Ghana</t>
  </si>
  <si>
    <t>Nigeria</t>
  </si>
  <si>
    <t>Liberia</t>
  </si>
  <si>
    <t>Europe</t>
  </si>
  <si>
    <t>Bahrain</t>
  </si>
  <si>
    <t>Other countries</t>
  </si>
  <si>
    <t>Qatar</t>
  </si>
  <si>
    <t>Total</t>
  </si>
  <si>
    <t>--</t>
  </si>
  <si>
    <t>Pond. 1997</t>
  </si>
  <si>
    <t>Ind. Sep. 2006</t>
  </si>
  <si>
    <t>Total 2006</t>
  </si>
  <si>
    <t>Singapour</t>
  </si>
  <si>
    <t>Denmark</t>
  </si>
  <si>
    <t>Education</t>
  </si>
  <si>
    <t>VI. TRADE</t>
  </si>
  <si>
    <t>Table VI.1 - Consumer Price Index for the 4th quarter of 2006</t>
  </si>
  <si>
    <t xml:space="preserve"> Source: Central Administration for Statistics</t>
  </si>
  <si>
    <t>Consumption price evolution: January 1998 - September 2006 (increase of 12.2%)</t>
  </si>
  <si>
    <t>Expenses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</si>
</sst>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B1mmm\-yy"/>
  </numFmts>
  <fonts count="6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7"/>
      <name val="Times New Roman"/>
      <family val="1"/>
    </font>
    <font>
      <b/>
      <sz val="11"/>
      <color indexed="10"/>
      <name val="Times New Roman"/>
      <family val="1"/>
    </font>
    <font>
      <sz val="7"/>
      <name val="Arial"/>
      <family val="0"/>
    </font>
    <font>
      <b/>
      <sz val="6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Border="1" applyAlignment="1">
      <alignment horizontal="left"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left" vertical="center" readingOrder="1"/>
    </xf>
    <xf numFmtId="0" fontId="16" fillId="0" borderId="0" xfId="0" applyFont="1" applyFill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0" fillId="0" borderId="0" xfId="0" applyFont="1" applyAlignment="1">
      <alignment readingOrder="1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readingOrder="1"/>
    </xf>
    <xf numFmtId="0" fontId="13" fillId="0" borderId="0" xfId="0" applyFont="1" applyBorder="1" applyAlignment="1">
      <alignment vertical="center" readingOrder="1"/>
    </xf>
    <xf numFmtId="0" fontId="14" fillId="0" borderId="0" xfId="0" applyFont="1" applyFill="1" applyBorder="1" applyAlignment="1">
      <alignment vertical="center" textRotation="90" readingOrder="1"/>
    </xf>
    <xf numFmtId="0" fontId="14" fillId="0" borderId="0" xfId="0" applyFont="1" applyFill="1" applyAlignment="1">
      <alignment vertical="center" textRotation="90" readingOrder="1"/>
    </xf>
    <xf numFmtId="0" fontId="17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readingOrder="1"/>
    </xf>
    <xf numFmtId="0" fontId="20" fillId="0" borderId="0" xfId="0" applyFont="1" applyFill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191" fontId="18" fillId="0" borderId="13" xfId="42" applyNumberFormat="1" applyFont="1" applyFill="1" applyBorder="1" applyAlignment="1">
      <alignment horizontal="right"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9" fillId="0" borderId="14" xfId="42" applyNumberFormat="1" applyFont="1" applyFill="1" applyBorder="1" applyAlignment="1">
      <alignment horizontal="right" vertical="center" readingOrder="1"/>
    </xf>
    <xf numFmtId="191" fontId="18" fillId="0" borderId="13" xfId="42" applyNumberFormat="1" applyFont="1" applyBorder="1" applyAlignment="1">
      <alignment horizontal="right" vertical="center" readingOrder="1"/>
    </xf>
    <xf numFmtId="191" fontId="10" fillId="0" borderId="15" xfId="42" applyNumberFormat="1" applyFont="1" applyFill="1" applyBorder="1" applyAlignment="1">
      <alignment horizontal="right" vertical="center" readingOrder="1"/>
    </xf>
    <xf numFmtId="191" fontId="10" fillId="0" borderId="16" xfId="42" applyNumberFormat="1" applyFont="1" applyFill="1" applyBorder="1" applyAlignment="1">
      <alignment horizontal="right" vertical="center" readingOrder="1"/>
    </xf>
    <xf numFmtId="191" fontId="10" fillId="0" borderId="17" xfId="42" applyNumberFormat="1" applyFont="1" applyFill="1" applyBorder="1" applyAlignment="1">
      <alignment horizontal="right" vertical="center" readingOrder="1"/>
    </xf>
    <xf numFmtId="191" fontId="10" fillId="0" borderId="18" xfId="42" applyNumberFormat="1" applyFont="1" applyBorder="1" applyAlignment="1">
      <alignment horizontal="right" vertical="center" readingOrder="1"/>
    </xf>
    <xf numFmtId="191" fontId="10" fillId="0" borderId="19" xfId="42" applyNumberFormat="1" applyFont="1" applyFill="1" applyBorder="1" applyAlignment="1">
      <alignment horizontal="right" vertical="center" readingOrder="1"/>
    </xf>
    <xf numFmtId="191" fontId="18" fillId="0" borderId="20" xfId="42" applyNumberFormat="1" applyFont="1" applyFill="1" applyBorder="1" applyAlignment="1">
      <alignment horizontal="right" vertical="center" readingOrder="1"/>
    </xf>
    <xf numFmtId="191" fontId="10" fillId="0" borderId="21" xfId="42" applyNumberFormat="1" applyFont="1" applyBorder="1" applyAlignment="1">
      <alignment horizontal="right" vertical="center" readingOrder="1"/>
    </xf>
    <xf numFmtId="191" fontId="10" fillId="0" borderId="22" xfId="42" applyNumberFormat="1" applyFont="1" applyFill="1" applyBorder="1" applyAlignment="1">
      <alignment horizontal="right" vertical="center" readingOrder="1"/>
    </xf>
    <xf numFmtId="191" fontId="10" fillId="0" borderId="19" xfId="42" applyNumberFormat="1" applyFont="1" applyBorder="1" applyAlignment="1">
      <alignment horizontal="right" vertical="center" readingOrder="1"/>
    </xf>
    <xf numFmtId="191" fontId="10" fillId="0" borderId="23" xfId="42" applyNumberFormat="1" applyFont="1" applyBorder="1" applyAlignment="1">
      <alignment horizontal="right" vertical="center" readingOrder="1"/>
    </xf>
    <xf numFmtId="191" fontId="10" fillId="0" borderId="24" xfId="42" applyNumberFormat="1" applyFont="1" applyFill="1" applyBorder="1" applyAlignment="1">
      <alignment horizontal="right" vertical="center" readingOrder="1"/>
    </xf>
    <xf numFmtId="191" fontId="19" fillId="0" borderId="20" xfId="42" applyNumberFormat="1" applyFont="1" applyFill="1" applyBorder="1" applyAlignment="1">
      <alignment horizontal="right" vertical="center" readingOrder="1"/>
    </xf>
    <xf numFmtId="191" fontId="19" fillId="0" borderId="25" xfId="42" applyNumberFormat="1" applyFont="1" applyFill="1" applyBorder="1" applyAlignment="1">
      <alignment horizontal="right" vertical="center" readingOrder="1"/>
    </xf>
    <xf numFmtId="191" fontId="10" fillId="0" borderId="21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vertical="center"/>
    </xf>
    <xf numFmtId="191" fontId="10" fillId="0" borderId="23" xfId="42" applyNumberFormat="1" applyFont="1" applyFill="1" applyBorder="1" applyAlignment="1">
      <alignment horizontal="right" vertical="center" readingOrder="1"/>
    </xf>
    <xf numFmtId="191" fontId="10" fillId="0" borderId="26" xfId="42" applyNumberFormat="1" applyFont="1" applyBorder="1" applyAlignment="1">
      <alignment vertical="center"/>
    </xf>
    <xf numFmtId="191" fontId="10" fillId="0" borderId="15" xfId="42" applyNumberFormat="1" applyFont="1" applyBorder="1" applyAlignment="1">
      <alignment vertical="center"/>
    </xf>
    <xf numFmtId="191" fontId="10" fillId="0" borderId="27" xfId="42" applyNumberFormat="1" applyFont="1" applyBorder="1" applyAlignment="1">
      <alignment vertical="center"/>
    </xf>
    <xf numFmtId="191" fontId="10" fillId="0" borderId="18" xfId="42" applyNumberFormat="1" applyFont="1" applyBorder="1" applyAlignment="1">
      <alignment vertical="center"/>
    </xf>
    <xf numFmtId="191" fontId="10" fillId="0" borderId="11" xfId="42" applyNumberFormat="1" applyFont="1" applyBorder="1" applyAlignment="1">
      <alignment vertical="center"/>
    </xf>
    <xf numFmtId="191" fontId="10" fillId="0" borderId="16" xfId="42" applyNumberFormat="1" applyFont="1" applyBorder="1" applyAlignment="1">
      <alignment vertical="center"/>
    </xf>
    <xf numFmtId="191" fontId="10" fillId="0" borderId="12" xfId="42" applyNumberFormat="1" applyFont="1" applyBorder="1" applyAlignment="1">
      <alignment vertical="center"/>
    </xf>
    <xf numFmtId="191" fontId="10" fillId="0" borderId="28" xfId="42" applyNumberFormat="1" applyFont="1" applyBorder="1" applyAlignment="1">
      <alignment vertical="center"/>
    </xf>
    <xf numFmtId="191" fontId="10" fillId="0" borderId="29" xfId="42" applyNumberFormat="1" applyFont="1" applyFill="1" applyBorder="1" applyAlignment="1">
      <alignment horizontal="right" vertical="center" readingOrder="1"/>
    </xf>
    <xf numFmtId="191" fontId="18" fillId="0" borderId="30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vertical="center" readingOrder="1"/>
    </xf>
    <xf numFmtId="0" fontId="17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 readingOrder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17" fillId="33" borderId="32" xfId="0" applyFont="1" applyFill="1" applyBorder="1" applyAlignment="1">
      <alignment horizontal="center" vertical="center" wrapText="1" readingOrder="1"/>
    </xf>
    <xf numFmtId="0" fontId="7" fillId="33" borderId="33" xfId="0" applyFont="1" applyFill="1" applyBorder="1" applyAlignment="1">
      <alignment horizontal="center" vertical="center" wrapText="1" readingOrder="1"/>
    </xf>
    <xf numFmtId="0" fontId="7" fillId="33" borderId="34" xfId="0" applyFont="1" applyFill="1" applyBorder="1" applyAlignment="1">
      <alignment horizontal="center" vertical="center" wrapText="1" readingOrder="1"/>
    </xf>
    <xf numFmtId="0" fontId="7" fillId="33" borderId="35" xfId="0" applyFont="1" applyFill="1" applyBorder="1" applyAlignment="1">
      <alignment horizontal="center" vertical="center" wrapText="1" readingOrder="1"/>
    </xf>
    <xf numFmtId="0" fontId="7" fillId="33" borderId="36" xfId="0" applyFont="1" applyFill="1" applyBorder="1" applyAlignment="1">
      <alignment horizontal="center" vertical="center" wrapText="1" readingOrder="1"/>
    </xf>
    <xf numFmtId="0" fontId="7" fillId="33" borderId="37" xfId="0" applyFont="1" applyFill="1" applyBorder="1" applyAlignment="1">
      <alignment horizontal="center" vertical="center" wrapText="1" readingOrder="1"/>
    </xf>
    <xf numFmtId="0" fontId="7" fillId="33" borderId="38" xfId="0" applyFont="1" applyFill="1" applyBorder="1" applyAlignment="1">
      <alignment horizontal="center" vertical="center" wrapText="1" readingOrder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 readingOrder="1"/>
    </xf>
    <xf numFmtId="0" fontId="7" fillId="33" borderId="39" xfId="0" applyFont="1" applyFill="1" applyBorder="1" applyAlignment="1">
      <alignment horizontal="center" vertical="center" wrapText="1" readingOrder="1"/>
    </xf>
    <xf numFmtId="0" fontId="7" fillId="33" borderId="40" xfId="0" applyFont="1" applyFill="1" applyBorder="1" applyAlignment="1">
      <alignment horizontal="center" vertical="center" wrapText="1" readingOrder="1"/>
    </xf>
    <xf numFmtId="0" fontId="17" fillId="33" borderId="30" xfId="0" applyFont="1" applyFill="1" applyBorder="1" applyAlignment="1">
      <alignment horizontal="center" vertical="center" wrapText="1" readingOrder="1"/>
    </xf>
    <xf numFmtId="172" fontId="18" fillId="0" borderId="39" xfId="0" applyNumberFormat="1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10" xfId="0" applyNumberFormat="1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2" fontId="18" fillId="0" borderId="34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185" fontId="10" fillId="0" borderId="34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right" vertical="center"/>
    </xf>
    <xf numFmtId="49" fontId="18" fillId="0" borderId="42" xfId="0" applyNumberFormat="1" applyFont="1" applyFill="1" applyBorder="1" applyAlignment="1">
      <alignment horizontal="right" vertical="center"/>
    </xf>
    <xf numFmtId="49" fontId="10" fillId="0" borderId="34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right" vertical="center"/>
    </xf>
    <xf numFmtId="185" fontId="10" fillId="0" borderId="34" xfId="0" applyNumberFormat="1" applyFont="1" applyFill="1" applyBorder="1" applyAlignment="1">
      <alignment horizontal="right" vertical="center"/>
    </xf>
    <xf numFmtId="172" fontId="18" fillId="0" borderId="42" xfId="0" applyNumberFormat="1" applyFont="1" applyFill="1" applyBorder="1" applyAlignment="1">
      <alignment vertical="center"/>
    </xf>
    <xf numFmtId="172" fontId="18" fillId="0" borderId="36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vertical="center" wrapText="1" readingOrder="1"/>
    </xf>
    <xf numFmtId="0" fontId="7" fillId="33" borderId="43" xfId="0" applyFont="1" applyFill="1" applyBorder="1" applyAlignment="1">
      <alignment vertical="center" wrapText="1" readingOrder="1"/>
    </xf>
    <xf numFmtId="0" fontId="17" fillId="33" borderId="32" xfId="0" applyFont="1" applyFill="1" applyBorder="1" applyAlignment="1">
      <alignment vertical="center" wrapText="1" readingOrder="1"/>
    </xf>
    <xf numFmtId="172" fontId="7" fillId="33" borderId="33" xfId="0" applyNumberFormat="1" applyFont="1" applyFill="1" applyBorder="1" applyAlignment="1">
      <alignment horizontal="center" vertical="center" wrapText="1" readingOrder="1"/>
    </xf>
    <xf numFmtId="172" fontId="7" fillId="33" borderId="44" xfId="0" applyNumberFormat="1" applyFont="1" applyFill="1" applyBorder="1" applyAlignment="1">
      <alignment horizontal="center" vertical="center" wrapText="1" readingOrder="1"/>
    </xf>
    <xf numFmtId="191" fontId="19" fillId="0" borderId="13" xfId="42" applyNumberFormat="1" applyFont="1" applyFill="1" applyBorder="1" applyAlignment="1">
      <alignment horizontal="right" vertical="center" readingOrder="1"/>
    </xf>
    <xf numFmtId="0" fontId="0" fillId="0" borderId="0" xfId="0" applyFont="1" applyAlignment="1">
      <alignment readingOrder="1"/>
    </xf>
    <xf numFmtId="191" fontId="10" fillId="0" borderId="42" xfId="42" applyNumberFormat="1" applyFont="1" applyBorder="1" applyAlignment="1">
      <alignment vertical="center"/>
    </xf>
    <xf numFmtId="191" fontId="10" fillId="0" borderId="10" xfId="42" applyNumberFormat="1" applyFont="1" applyFill="1" applyBorder="1" applyAlignment="1">
      <alignment vertical="center"/>
    </xf>
    <xf numFmtId="191" fontId="10" fillId="0" borderId="42" xfId="42" applyNumberFormat="1" applyFont="1" applyFill="1" applyBorder="1" applyAlignment="1">
      <alignment horizontal="right" vertical="center" readingOrder="1"/>
    </xf>
    <xf numFmtId="191" fontId="10" fillId="0" borderId="42" xfId="42" applyNumberFormat="1" applyFont="1" applyFill="1" applyBorder="1" applyAlignment="1">
      <alignment vertical="center"/>
    </xf>
    <xf numFmtId="191" fontId="10" fillId="0" borderId="41" xfId="42" applyNumberFormat="1" applyFont="1" applyFill="1" applyBorder="1" applyAlignment="1">
      <alignment vertical="center"/>
    </xf>
    <xf numFmtId="191" fontId="10" fillId="0" borderId="45" xfId="42" applyNumberFormat="1" applyFont="1" applyFill="1" applyBorder="1" applyAlignment="1">
      <alignment horizontal="right" vertical="center" readingOrder="1"/>
    </xf>
    <xf numFmtId="191" fontId="19" fillId="0" borderId="31" xfId="42" applyNumberFormat="1" applyFont="1" applyFill="1" applyBorder="1" applyAlignment="1">
      <alignment horizontal="right" vertical="center" readingOrder="1"/>
    </xf>
    <xf numFmtId="191" fontId="18" fillId="0" borderId="34" xfId="0" applyNumberFormat="1" applyFont="1" applyFill="1" applyBorder="1" applyAlignment="1">
      <alignment vertical="center" readingOrder="1"/>
    </xf>
    <xf numFmtId="191" fontId="18" fillId="0" borderId="39" xfId="0" applyNumberFormat="1" applyFont="1" applyFill="1" applyBorder="1" applyAlignment="1">
      <alignment vertical="center" readingOrder="1"/>
    </xf>
    <xf numFmtId="1" fontId="10" fillId="0" borderId="11" xfId="42" applyNumberFormat="1" applyFont="1" applyBorder="1" applyAlignment="1">
      <alignment horizontal="right" vertical="center" readingOrder="1"/>
    </xf>
    <xf numFmtId="1" fontId="10" fillId="0" borderId="19" xfId="42" applyNumberFormat="1" applyFont="1" applyFill="1" applyBorder="1" applyAlignment="1">
      <alignment horizontal="right" vertical="center" readingOrder="1"/>
    </xf>
    <xf numFmtId="1" fontId="10" fillId="0" borderId="10" xfId="42" applyNumberFormat="1" applyFont="1" applyFill="1" applyBorder="1" applyAlignment="1">
      <alignment horizontal="right" vertical="center" readingOrder="1"/>
    </xf>
    <xf numFmtId="1" fontId="10" fillId="0" borderId="11" xfId="42" applyNumberFormat="1" applyFont="1" applyFill="1" applyBorder="1" applyAlignment="1">
      <alignment horizontal="right" vertical="center" readingOrder="1"/>
    </xf>
    <xf numFmtId="1" fontId="10" fillId="0" borderId="42" xfId="42" applyNumberFormat="1" applyFont="1" applyFill="1" applyBorder="1" applyAlignment="1">
      <alignment horizontal="right" vertical="center" readingOrder="1"/>
    </xf>
    <xf numFmtId="191" fontId="19" fillId="0" borderId="32" xfId="42" applyNumberFormat="1" applyFont="1" applyFill="1" applyBorder="1" applyAlignment="1">
      <alignment horizontal="right" vertical="center" readingOrder="1"/>
    </xf>
    <xf numFmtId="191" fontId="10" fillId="0" borderId="41" xfId="42" applyNumberFormat="1" applyFont="1" applyFill="1" applyBorder="1" applyAlignment="1">
      <alignment horizontal="right" vertical="center" readingOrder="1"/>
    </xf>
    <xf numFmtId="1" fontId="10" fillId="0" borderId="24" xfId="42" applyNumberFormat="1" applyFont="1" applyFill="1" applyBorder="1" applyAlignment="1">
      <alignment horizontal="right" vertical="center" readingOrder="1"/>
    </xf>
    <xf numFmtId="1" fontId="10" fillId="0" borderId="17" xfId="42" applyNumberFormat="1" applyFont="1" applyFill="1" applyBorder="1" applyAlignment="1">
      <alignment horizontal="right" vertical="center" readingOrder="1"/>
    </xf>
    <xf numFmtId="1" fontId="10" fillId="0" borderId="45" xfId="42" applyNumberFormat="1" applyFont="1" applyFill="1" applyBorder="1" applyAlignment="1">
      <alignment horizontal="right" vertical="center" readingOrder="1"/>
    </xf>
    <xf numFmtId="0" fontId="7" fillId="33" borderId="40" xfId="0" applyFont="1" applyFill="1" applyBorder="1" applyAlignment="1">
      <alignment horizontal="center" vertical="center" wrapText="1"/>
    </xf>
    <xf numFmtId="191" fontId="18" fillId="0" borderId="13" xfId="0" applyNumberFormat="1" applyFont="1" applyFill="1" applyBorder="1" applyAlignment="1">
      <alignment vertical="center" readingOrder="1"/>
    </xf>
    <xf numFmtId="191" fontId="18" fillId="0" borderId="40" xfId="0" applyNumberFormat="1" applyFont="1" applyFill="1" applyBorder="1" applyAlignment="1">
      <alignment vertical="center" readingOrder="1"/>
    </xf>
    <xf numFmtId="191" fontId="10" fillId="0" borderId="46" xfId="42" applyNumberFormat="1" applyFont="1" applyFill="1" applyBorder="1" applyAlignment="1">
      <alignment horizontal="right" vertical="center" readingOrder="1"/>
    </xf>
    <xf numFmtId="0" fontId="27" fillId="0" borderId="0" xfId="0" applyFont="1" applyAlignment="1">
      <alignment horizontal="center" vertical="center" readingOrder="1"/>
    </xf>
    <xf numFmtId="0" fontId="27" fillId="0" borderId="0" xfId="0" applyFont="1" applyAlignment="1">
      <alignment readingOrder="1"/>
    </xf>
    <xf numFmtId="191" fontId="18" fillId="0" borderId="39" xfId="0" applyNumberFormat="1" applyFont="1" applyFill="1" applyBorder="1" applyAlignment="1">
      <alignment horizontal="center" vertical="center" readingOrder="1"/>
    </xf>
    <xf numFmtId="191" fontId="18" fillId="0" borderId="34" xfId="0" applyNumberFormat="1" applyFont="1" applyFill="1" applyBorder="1" applyAlignment="1">
      <alignment horizontal="center" vertical="center" readingOrder="1"/>
    </xf>
    <xf numFmtId="191" fontId="18" fillId="0" borderId="36" xfId="0" applyNumberFormat="1" applyFont="1" applyFill="1" applyBorder="1" applyAlignment="1">
      <alignment horizontal="center" vertical="center" readingOrder="1"/>
    </xf>
    <xf numFmtId="191" fontId="10" fillId="0" borderId="10" xfId="42" applyNumberFormat="1" applyFont="1" applyBorder="1" applyAlignment="1">
      <alignment vertical="center"/>
    </xf>
    <xf numFmtId="191" fontId="10" fillId="0" borderId="41" xfId="42" applyNumberFormat="1" applyFont="1" applyBorder="1" applyAlignment="1">
      <alignment vertical="center"/>
    </xf>
    <xf numFmtId="1" fontId="18" fillId="0" borderId="34" xfId="0" applyNumberFormat="1" applyFont="1" applyFill="1" applyBorder="1" applyAlignment="1">
      <alignment horizontal="right" vertical="center" readingOrder="1"/>
    </xf>
    <xf numFmtId="191" fontId="6" fillId="0" borderId="0" xfId="42" applyNumberFormat="1" applyFont="1" applyFill="1" applyAlignment="1">
      <alignment vertical="center" readingOrder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vertical="center"/>
    </xf>
    <xf numFmtId="191" fontId="10" fillId="0" borderId="47" xfId="42" applyNumberFormat="1" applyFont="1" applyBorder="1" applyAlignment="1">
      <alignment horizontal="right" vertical="center" readingOrder="1"/>
    </xf>
    <xf numFmtId="2" fontId="0" fillId="0" borderId="0" xfId="0" applyNumberFormat="1" applyFont="1" applyAlignment="1">
      <alignment vertical="center"/>
    </xf>
    <xf numFmtId="191" fontId="10" fillId="0" borderId="17" xfId="42" applyNumberFormat="1" applyFont="1" applyBorder="1" applyAlignment="1">
      <alignment vertical="center"/>
    </xf>
    <xf numFmtId="191" fontId="10" fillId="0" borderId="45" xfId="42" applyNumberFormat="1" applyFont="1" applyBorder="1" applyAlignment="1">
      <alignment vertical="center"/>
    </xf>
    <xf numFmtId="191" fontId="10" fillId="0" borderId="0" xfId="42" applyNumberFormat="1" applyFont="1" applyAlignment="1">
      <alignment readingOrder="1"/>
    </xf>
    <xf numFmtId="191" fontId="0" fillId="0" borderId="0" xfId="0" applyNumberFormat="1" applyFont="1" applyAlignment="1">
      <alignment readingOrder="1"/>
    </xf>
    <xf numFmtId="1" fontId="18" fillId="0" borderId="36" xfId="0" applyNumberFormat="1" applyFont="1" applyFill="1" applyBorder="1" applyAlignment="1">
      <alignment horizontal="right" vertical="center" readingOrder="1"/>
    </xf>
    <xf numFmtId="191" fontId="23" fillId="0" borderId="13" xfId="0" applyNumberFormat="1" applyFont="1" applyFill="1" applyBorder="1" applyAlignment="1">
      <alignment horizontal="center" vertical="center" readingOrder="1"/>
    </xf>
    <xf numFmtId="191" fontId="10" fillId="0" borderId="0" xfId="42" applyNumberFormat="1" applyFont="1" applyAlignment="1">
      <alignment vertical="center" readingOrder="1"/>
    </xf>
    <xf numFmtId="191" fontId="10" fillId="0" borderId="0" xfId="42" applyNumberFormat="1" applyFont="1" applyFill="1" applyAlignment="1">
      <alignment vertical="center" readingOrder="1"/>
    </xf>
    <xf numFmtId="191" fontId="0" fillId="0" borderId="0" xfId="0" applyNumberFormat="1" applyFont="1" applyAlignment="1">
      <alignment vertical="center" readingOrder="1"/>
    </xf>
    <xf numFmtId="191" fontId="10" fillId="0" borderId="0" xfId="42" applyNumberFormat="1" applyFont="1" applyFill="1" applyAlignment="1">
      <alignment vertical="center"/>
    </xf>
    <xf numFmtId="0" fontId="0" fillId="0" borderId="0" xfId="0" applyAlignment="1">
      <alignment vertical="center"/>
    </xf>
    <xf numFmtId="191" fontId="11" fillId="0" borderId="0" xfId="42" applyNumberFormat="1" applyFont="1" applyFill="1" applyAlignment="1">
      <alignment horizontal="center" vertical="center" readingOrder="1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49" fontId="10" fillId="0" borderId="49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22" fillId="0" borderId="0" xfId="0" applyFont="1" applyFill="1" applyAlignment="1">
      <alignment vertical="center" readingOrder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 readingOrder="1"/>
    </xf>
    <xf numFmtId="0" fontId="20" fillId="0" borderId="0" xfId="0" applyFont="1" applyFill="1" applyAlignment="1">
      <alignment vertical="center" wrapText="1" readingOrder="1"/>
    </xf>
    <xf numFmtId="0" fontId="21" fillId="0" borderId="0" xfId="0" applyFont="1" applyFill="1" applyAlignment="1">
      <alignment vertical="center" readingOrder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readingOrder="1"/>
    </xf>
    <xf numFmtId="0" fontId="21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 readingOrder="1"/>
    </xf>
    <xf numFmtId="191" fontId="10" fillId="0" borderId="20" xfId="42" applyNumberFormat="1" applyFont="1" applyFill="1" applyBorder="1" applyAlignment="1">
      <alignment horizontal="right" vertical="center" readingOrder="1"/>
    </xf>
    <xf numFmtId="191" fontId="1" fillId="0" borderId="0" xfId="42" applyNumberFormat="1" applyFont="1" applyAlignment="1">
      <alignment vertical="center"/>
    </xf>
    <xf numFmtId="191" fontId="6" fillId="0" borderId="0" xfId="42" applyNumberFormat="1" applyFont="1" applyFill="1" applyBorder="1" applyAlignment="1">
      <alignment vertical="center" readingOrder="1"/>
    </xf>
    <xf numFmtId="191" fontId="10" fillId="0" borderId="0" xfId="0" applyNumberFormat="1" applyFont="1" applyAlignment="1">
      <alignment vertical="center" readingOrder="1"/>
    </xf>
    <xf numFmtId="190" fontId="10" fillId="0" borderId="0" xfId="42" applyNumberFormat="1" applyFont="1" applyAlignment="1">
      <alignment vertical="center" readingOrder="1"/>
    </xf>
    <xf numFmtId="172" fontId="0" fillId="0" borderId="0" xfId="0" applyNumberFormat="1" applyFont="1" applyAlignment="1">
      <alignment vertical="center" readingOrder="1"/>
    </xf>
    <xf numFmtId="190" fontId="0" fillId="0" borderId="0" xfId="0" applyNumberFormat="1" applyFont="1" applyAlignment="1">
      <alignment vertical="center" readingOrder="1"/>
    </xf>
    <xf numFmtId="191" fontId="23" fillId="0" borderId="0" xfId="0" applyNumberFormat="1" applyFont="1" applyFill="1" applyBorder="1" applyAlignment="1">
      <alignment horizontal="center" vertical="center" readingOrder="1"/>
    </xf>
    <xf numFmtId="0" fontId="27" fillId="0" borderId="0" xfId="0" applyFont="1" applyFill="1" applyAlignment="1">
      <alignment readingOrder="1"/>
    </xf>
    <xf numFmtId="0" fontId="17" fillId="0" borderId="0" xfId="0" applyFont="1" applyFill="1" applyBorder="1" applyAlignment="1">
      <alignment horizontal="center" vertical="center"/>
    </xf>
    <xf numFmtId="190" fontId="23" fillId="0" borderId="0" xfId="0" applyNumberFormat="1" applyFont="1" applyFill="1" applyBorder="1" applyAlignment="1">
      <alignment horizontal="center" vertical="center" readingOrder="1"/>
    </xf>
    <xf numFmtId="190" fontId="28" fillId="0" borderId="0" xfId="0" applyNumberFormat="1" applyFont="1" applyFill="1" applyBorder="1" applyAlignment="1">
      <alignment horizontal="center" vertical="center" readingOrder="1"/>
    </xf>
    <xf numFmtId="191" fontId="18" fillId="0" borderId="25" xfId="42" applyNumberFormat="1" applyFont="1" applyFill="1" applyBorder="1" applyAlignment="1">
      <alignment horizontal="right" vertical="center" readingOrder="1"/>
    </xf>
    <xf numFmtId="191" fontId="18" fillId="0" borderId="50" xfId="42" applyNumberFormat="1" applyFont="1" applyFill="1" applyBorder="1" applyAlignment="1">
      <alignment horizontal="right" vertical="center" readingOrder="1"/>
    </xf>
    <xf numFmtId="191" fontId="19" fillId="0" borderId="50" xfId="42" applyNumberFormat="1" applyFont="1" applyFill="1" applyBorder="1" applyAlignment="1">
      <alignment horizontal="right" vertical="center" readingOrder="1"/>
    </xf>
    <xf numFmtId="191" fontId="19" fillId="0" borderId="30" xfId="42" applyNumberFormat="1" applyFont="1" applyFill="1" applyBorder="1" applyAlignment="1">
      <alignment horizontal="right" vertical="center" readingOrder="1"/>
    </xf>
    <xf numFmtId="191" fontId="10" fillId="0" borderId="25" xfId="42" applyNumberFormat="1" applyFont="1" applyFill="1" applyBorder="1" applyAlignment="1">
      <alignment horizontal="right" vertical="center" readingOrder="1"/>
    </xf>
    <xf numFmtId="191" fontId="10" fillId="0" borderId="50" xfId="42" applyNumberFormat="1" applyFont="1" applyFill="1" applyBorder="1" applyAlignment="1">
      <alignment horizontal="right" vertical="center" readingOrder="1"/>
    </xf>
    <xf numFmtId="191" fontId="25" fillId="0" borderId="15" xfId="42" applyNumberFormat="1" applyFont="1" applyFill="1" applyBorder="1" applyAlignment="1">
      <alignment horizontal="right" vertical="center" readingOrder="1"/>
    </xf>
    <xf numFmtId="191" fontId="25" fillId="0" borderId="51" xfId="42" applyNumberFormat="1" applyFont="1" applyFill="1" applyBorder="1" applyAlignment="1">
      <alignment horizontal="right" vertical="center" readingOrder="1"/>
    </xf>
    <xf numFmtId="191" fontId="10" fillId="0" borderId="52" xfId="0" applyNumberFormat="1" applyFont="1" applyFill="1" applyBorder="1" applyAlignment="1">
      <alignment vertical="center" readingOrder="1"/>
    </xf>
    <xf numFmtId="191" fontId="10" fillId="0" borderId="36" xfId="0" applyNumberFormat="1" applyFont="1" applyFill="1" applyBorder="1" applyAlignment="1">
      <alignment vertical="center" readingOrder="1"/>
    </xf>
    <xf numFmtId="191" fontId="10" fillId="0" borderId="13" xfId="0" applyNumberFormat="1" applyFont="1" applyFill="1" applyBorder="1" applyAlignment="1">
      <alignment vertical="center" readingOrder="1"/>
    </xf>
    <xf numFmtId="191" fontId="10" fillId="0" borderId="39" xfId="0" applyNumberFormat="1" applyFont="1" applyFill="1" applyBorder="1" applyAlignment="1">
      <alignment vertical="center" readingOrder="1"/>
    </xf>
    <xf numFmtId="191" fontId="10" fillId="0" borderId="34" xfId="0" applyNumberFormat="1" applyFont="1" applyFill="1" applyBorder="1" applyAlignment="1">
      <alignment vertical="center" readingOrder="1"/>
    </xf>
    <xf numFmtId="191" fontId="10" fillId="0" borderId="40" xfId="0" applyNumberFormat="1" applyFont="1" applyFill="1" applyBorder="1" applyAlignment="1">
      <alignment vertical="center" readingOrder="1"/>
    </xf>
    <xf numFmtId="191" fontId="26" fillId="33" borderId="14" xfId="0" applyNumberFormat="1" applyFont="1" applyFill="1" applyBorder="1" applyAlignment="1">
      <alignment horizontal="center" vertical="center"/>
    </xf>
    <xf numFmtId="191" fontId="26" fillId="33" borderId="53" xfId="0" applyNumberFormat="1" applyFont="1" applyFill="1" applyBorder="1" applyAlignment="1">
      <alignment horizontal="center" vertical="center"/>
    </xf>
    <xf numFmtId="191" fontId="26" fillId="0" borderId="35" xfId="0" applyNumberFormat="1" applyFont="1" applyFill="1" applyBorder="1" applyAlignment="1">
      <alignment vertical="center" readingOrder="1"/>
    </xf>
    <xf numFmtId="191" fontId="26" fillId="0" borderId="33" xfId="0" applyNumberFormat="1" applyFont="1" applyFill="1" applyBorder="1" applyAlignment="1">
      <alignment vertical="center" readingOrder="1"/>
    </xf>
    <xf numFmtId="191" fontId="26" fillId="0" borderId="33" xfId="42" applyNumberFormat="1" applyFont="1" applyFill="1" applyBorder="1" applyAlignment="1">
      <alignment vertical="center" readingOrder="1"/>
    </xf>
    <xf numFmtId="191" fontId="26" fillId="0" borderId="44" xfId="42" applyNumberFormat="1" applyFont="1" applyFill="1" applyBorder="1" applyAlignment="1">
      <alignment vertical="center" readingOrder="1"/>
    </xf>
    <xf numFmtId="2" fontId="0" fillId="0" borderId="0" xfId="0" applyNumberFormat="1" applyFont="1" applyAlignment="1">
      <alignment/>
    </xf>
    <xf numFmtId="191" fontId="0" fillId="0" borderId="0" xfId="42" applyNumberFormat="1" applyFont="1" applyAlignment="1">
      <alignment vertical="center"/>
    </xf>
    <xf numFmtId="191" fontId="10" fillId="0" borderId="17" xfId="42" applyNumberFormat="1" applyFont="1" applyFill="1" applyBorder="1" applyAlignment="1">
      <alignment vertical="center"/>
    </xf>
    <xf numFmtId="191" fontId="10" fillId="0" borderId="45" xfId="42" applyNumberFormat="1" applyFont="1" applyFill="1" applyBorder="1" applyAlignment="1">
      <alignment vertical="center"/>
    </xf>
    <xf numFmtId="191" fontId="10" fillId="0" borderId="54" xfId="42" applyNumberFormat="1" applyFont="1" applyFill="1" applyBorder="1" applyAlignment="1">
      <alignment horizontal="right" vertical="center" readingOrder="1"/>
    </xf>
    <xf numFmtId="191" fontId="23" fillId="0" borderId="55" xfId="0" applyNumberFormat="1" applyFont="1" applyFill="1" applyBorder="1" applyAlignment="1">
      <alignment horizontal="center" vertical="center" readingOrder="1"/>
    </xf>
    <xf numFmtId="191" fontId="19" fillId="0" borderId="25" xfId="42" applyNumberFormat="1" applyFont="1" applyFill="1" applyBorder="1" applyAlignment="1">
      <alignment vertical="center"/>
    </xf>
    <xf numFmtId="191" fontId="19" fillId="0" borderId="31" xfId="42" applyNumberFormat="1" applyFont="1" applyFill="1" applyBorder="1" applyAlignment="1">
      <alignment vertical="center"/>
    </xf>
    <xf numFmtId="191" fontId="18" fillId="0" borderId="20" xfId="42" applyNumberFormat="1" applyFont="1" applyFill="1" applyBorder="1" applyAlignment="1">
      <alignment vertical="center" readingOrder="1"/>
    </xf>
    <xf numFmtId="191" fontId="18" fillId="0" borderId="30" xfId="42" applyNumberFormat="1" applyFont="1" applyFill="1" applyBorder="1" applyAlignment="1">
      <alignment vertical="center" readingOrder="1"/>
    </xf>
    <xf numFmtId="191" fontId="18" fillId="0" borderId="13" xfId="42" applyNumberFormat="1" applyFont="1" applyFill="1" applyBorder="1" applyAlignment="1">
      <alignment vertical="center" readingOrder="1"/>
    </xf>
    <xf numFmtId="191" fontId="10" fillId="0" borderId="56" xfId="42" applyNumberFormat="1" applyFont="1" applyFill="1" applyBorder="1" applyAlignment="1">
      <alignment/>
    </xf>
    <xf numFmtId="191" fontId="10" fillId="0" borderId="0" xfId="42" applyNumberFormat="1" applyFont="1" applyFill="1" applyAlignment="1">
      <alignment/>
    </xf>
    <xf numFmtId="191" fontId="10" fillId="0" borderId="11" xfId="42" applyNumberFormat="1" applyFont="1" applyFill="1" applyBorder="1" applyAlignment="1">
      <alignment/>
    </xf>
    <xf numFmtId="191" fontId="10" fillId="0" borderId="16" xfId="42" applyNumberFormat="1" applyFont="1" applyFill="1" applyBorder="1" applyAlignment="1">
      <alignment/>
    </xf>
    <xf numFmtId="191" fontId="18" fillId="0" borderId="53" xfId="0" applyNumberFormat="1" applyFont="1" applyFill="1" applyBorder="1" applyAlignment="1">
      <alignment horizontal="center" vertical="center" readingOrder="1"/>
    </xf>
    <xf numFmtId="172" fontId="10" fillId="0" borderId="20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91" fontId="19" fillId="0" borderId="56" xfId="42" applyNumberFormat="1" applyFont="1" applyFill="1" applyBorder="1" applyAlignment="1">
      <alignment horizontal="right" vertical="center" readingOrder="1"/>
    </xf>
    <xf numFmtId="191" fontId="19" fillId="0" borderId="57" xfId="42" applyNumberFormat="1" applyFont="1" applyFill="1" applyBorder="1" applyAlignment="1">
      <alignment horizontal="right" vertical="center" readingOrder="1"/>
    </xf>
    <xf numFmtId="172" fontId="10" fillId="0" borderId="24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185" fontId="10" fillId="0" borderId="36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185" fontId="18" fillId="0" borderId="13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72" fontId="18" fillId="0" borderId="25" xfId="0" applyNumberFormat="1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191" fontId="23" fillId="0" borderId="53" xfId="0" applyNumberFormat="1" applyFont="1" applyFill="1" applyBorder="1" applyAlignment="1">
      <alignment horizontal="center" vertical="center" readingOrder="1"/>
    </xf>
    <xf numFmtId="191" fontId="23" fillId="0" borderId="53" xfId="42" applyNumberFormat="1" applyFont="1" applyFill="1" applyBorder="1" applyAlignment="1">
      <alignment horizontal="right" vertical="center" readingOrder="1"/>
    </xf>
    <xf numFmtId="191" fontId="19" fillId="0" borderId="59" xfId="42" applyNumberFormat="1" applyFont="1" applyFill="1" applyBorder="1" applyAlignment="1">
      <alignment horizontal="right" vertical="center" readingOrder="1"/>
    </xf>
    <xf numFmtId="0" fontId="17" fillId="33" borderId="14" xfId="0" applyFont="1" applyFill="1" applyBorder="1" applyAlignment="1">
      <alignment horizontal="center" vertical="center" textRotation="90" wrapText="1" readingOrder="1"/>
    </xf>
    <xf numFmtId="0" fontId="17" fillId="33" borderId="25" xfId="0" applyFont="1" applyFill="1" applyBorder="1" applyAlignment="1">
      <alignment horizontal="center" vertical="center" textRotation="90" wrapText="1" readingOrder="1"/>
    </xf>
    <xf numFmtId="0" fontId="17" fillId="33" borderId="50" xfId="0" applyFont="1" applyFill="1" applyBorder="1" applyAlignment="1">
      <alignment horizontal="center" vertical="center" textRotation="90" wrapText="1" readingOrder="1"/>
    </xf>
    <xf numFmtId="0" fontId="17" fillId="33" borderId="59" xfId="0" applyFont="1" applyFill="1" applyBorder="1" applyAlignment="1">
      <alignment horizontal="center" vertical="center" textRotation="90" wrapText="1" readingOrder="1"/>
    </xf>
    <xf numFmtId="0" fontId="7" fillId="33" borderId="52" xfId="0" applyFont="1" applyFill="1" applyBorder="1" applyAlignment="1">
      <alignment horizontal="center" vertical="center" wrapText="1" readingOrder="1"/>
    </xf>
    <xf numFmtId="0" fontId="17" fillId="33" borderId="60" xfId="0" applyFont="1" applyFill="1" applyBorder="1" applyAlignment="1">
      <alignment horizontal="center" vertical="center" textRotation="90" wrapText="1" readingOrder="1"/>
    </xf>
    <xf numFmtId="0" fontId="17" fillId="33" borderId="56" xfId="0" applyFont="1" applyFill="1" applyBorder="1" applyAlignment="1">
      <alignment horizontal="center" vertical="center" textRotation="90" wrapText="1" readingOrder="1"/>
    </xf>
    <xf numFmtId="0" fontId="17" fillId="33" borderId="61" xfId="0" applyFont="1" applyFill="1" applyBorder="1" applyAlignment="1">
      <alignment vertical="center" wrapText="1"/>
    </xf>
    <xf numFmtId="1" fontId="11" fillId="33" borderId="52" xfId="0" applyNumberFormat="1" applyFont="1" applyFill="1" applyBorder="1" applyAlignment="1">
      <alignment horizontal="center" vertical="center" wrapText="1"/>
    </xf>
    <xf numFmtId="1" fontId="11" fillId="33" borderId="34" xfId="0" applyNumberFormat="1" applyFont="1" applyFill="1" applyBorder="1" applyAlignment="1">
      <alignment horizontal="center" vertical="center" wrapText="1"/>
    </xf>
    <xf numFmtId="1" fontId="11" fillId="33" borderId="40" xfId="0" applyNumberFormat="1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readingOrder="1"/>
    </xf>
    <xf numFmtId="191" fontId="19" fillId="0" borderId="53" xfId="42" applyNumberFormat="1" applyFont="1" applyFill="1" applyBorder="1" applyAlignment="1">
      <alignment horizontal="right" vertical="center" readingOrder="1"/>
    </xf>
    <xf numFmtId="0" fontId="7" fillId="33" borderId="55" xfId="0" applyFont="1" applyFill="1" applyBorder="1" applyAlignment="1">
      <alignment horizontal="center" vertical="center" wrapText="1" readingOrder="1"/>
    </xf>
    <xf numFmtId="0" fontId="17" fillId="33" borderId="63" xfId="0" applyFont="1" applyFill="1" applyBorder="1" applyAlignment="1">
      <alignment horizontal="center" vertical="center" wrapText="1" readingOrder="1"/>
    </xf>
    <xf numFmtId="0" fontId="7" fillId="33" borderId="36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readingOrder="1"/>
    </xf>
    <xf numFmtId="0" fontId="13" fillId="0" borderId="30" xfId="0" applyFont="1" applyBorder="1" applyAlignment="1">
      <alignment horizontal="center" vertical="center" readingOrder="1"/>
    </xf>
    <xf numFmtId="0" fontId="13" fillId="0" borderId="53" xfId="0" applyFont="1" applyBorder="1" applyAlignment="1">
      <alignment horizontal="center" vertical="center" readingOrder="1"/>
    </xf>
    <xf numFmtId="0" fontId="15" fillId="33" borderId="64" xfId="0" applyFont="1" applyFill="1" applyBorder="1" applyAlignment="1">
      <alignment horizontal="center" vertical="center" textRotation="90" readingOrder="1"/>
    </xf>
    <xf numFmtId="0" fontId="15" fillId="33" borderId="55" xfId="0" applyFont="1" applyFill="1" applyBorder="1" applyAlignment="1">
      <alignment horizontal="center" vertical="center" textRotation="90" readingOrder="1"/>
    </xf>
    <xf numFmtId="0" fontId="15" fillId="33" borderId="63" xfId="0" applyFont="1" applyFill="1" applyBorder="1" applyAlignment="1">
      <alignment horizontal="center" vertical="center" textRotation="90" readingOrder="1"/>
    </xf>
    <xf numFmtId="0" fontId="9" fillId="33" borderId="32" xfId="0" applyFont="1" applyFill="1" applyBorder="1" applyAlignment="1">
      <alignment horizontal="center" vertical="center" readingOrder="1"/>
    </xf>
    <xf numFmtId="0" fontId="9" fillId="33" borderId="30" xfId="0" applyFont="1" applyFill="1" applyBorder="1" applyAlignment="1">
      <alignment horizontal="center" vertical="center" readingOrder="1"/>
    </xf>
    <xf numFmtId="0" fontId="9" fillId="33" borderId="53" xfId="0" applyFont="1" applyFill="1" applyBorder="1" applyAlignment="1">
      <alignment horizontal="center" vertical="center" readingOrder="1"/>
    </xf>
    <xf numFmtId="0" fontId="20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 horizontal="center" vertical="center" readingOrder="1"/>
    </xf>
    <xf numFmtId="0" fontId="2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 horizontal="left" vertical="center" wrapText="1" readingOrder="1"/>
    </xf>
    <xf numFmtId="0" fontId="24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readingOrder="1"/>
    </xf>
    <xf numFmtId="0" fontId="7" fillId="0" borderId="65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horizontal="left" vertical="center" readingOrder="1"/>
    </xf>
    <xf numFmtId="0" fontId="14" fillId="0" borderId="0" xfId="0" applyFont="1" applyFill="1" applyBorder="1" applyAlignment="1">
      <alignment horizontal="center" vertical="center" wrapText="1" readingOrder="1"/>
    </xf>
    <xf numFmtId="1" fontId="15" fillId="33" borderId="52" xfId="0" applyNumberFormat="1" applyFont="1" applyFill="1" applyBorder="1" applyAlignment="1">
      <alignment horizontal="center" vertical="center" textRotation="90" readingOrder="1"/>
    </xf>
    <xf numFmtId="1" fontId="15" fillId="33" borderId="34" xfId="0" applyNumberFormat="1" applyFont="1" applyFill="1" applyBorder="1" applyAlignment="1">
      <alignment horizontal="center" vertical="center" textRotation="90" readingOrder="1"/>
    </xf>
    <xf numFmtId="1" fontId="15" fillId="33" borderId="40" xfId="0" applyNumberFormat="1" applyFont="1" applyFill="1" applyBorder="1" applyAlignment="1">
      <alignment horizontal="center" vertical="center" textRotation="90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CHRA%20Fran&#231;aise%20finale%202006%20sans%20graph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Entrées "/>
      <sheetName val="Sorties"/>
      <sheetName val="12"/>
      <sheetName val="Sheet8"/>
      <sheetName val="13"/>
      <sheetName val="14"/>
      <sheetName val="15"/>
      <sheetName val="17"/>
      <sheetName val="18"/>
      <sheetName val="19"/>
      <sheetName val="20"/>
      <sheetName val="21"/>
      <sheetName val="23"/>
      <sheetName val="24"/>
      <sheetName val="25"/>
      <sheetName val="26"/>
      <sheetName val="27"/>
      <sheetName val="28"/>
      <sheetName val="29"/>
      <sheetName val="a"/>
      <sheetName val="30"/>
      <sheetName val="31"/>
      <sheetName val="32"/>
      <sheetName val="38"/>
      <sheetName val="39"/>
      <sheetName val="40"/>
      <sheetName val="41"/>
      <sheetName val="Sheet23"/>
      <sheetName val="42"/>
      <sheetName val="Hotels 1"/>
      <sheetName val="Hotels 2"/>
      <sheetName val="Hotels 3"/>
      <sheetName val="Hotels 4"/>
      <sheetName val="Sheet5"/>
      <sheetName val="Sheet6"/>
      <sheetName val="Sheet1"/>
      <sheetName val="Sheet2"/>
      <sheetName val="Sheet7"/>
      <sheetName val="Sheet3"/>
      <sheetName val="43"/>
      <sheetName val="Sheet10"/>
      <sheetName val="Sheet9"/>
      <sheetName val="Sheet11"/>
      <sheetName val="44"/>
      <sheetName val="45"/>
      <sheetName val="46"/>
      <sheetName val="z"/>
      <sheetName val="Sheet13"/>
      <sheetName val="Sheet12"/>
      <sheetName val="Sheet14"/>
      <sheetName val="Sheet15"/>
      <sheetName val="Sheet17"/>
      <sheetName val="Sheet16"/>
      <sheetName val="Sheet18"/>
      <sheetName val="Sheet22"/>
      <sheetName val="Sheet21"/>
      <sheetName val="Sheet20"/>
      <sheetName val="Sheet19"/>
      <sheetName val="b"/>
      <sheetName val="c"/>
      <sheetName val="d"/>
      <sheetName val="f"/>
      <sheetName val="e"/>
      <sheetName val="g"/>
      <sheetName val="h"/>
      <sheetName val="48"/>
      <sheetName val="49"/>
      <sheetName val="53"/>
      <sheetName val="54"/>
      <sheetName val="55"/>
      <sheetName val="57"/>
      <sheetName val="58"/>
      <sheetName val="59"/>
      <sheetName val="60"/>
      <sheetName val="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" customWidth="1"/>
  </cols>
  <sheetData>
    <row r="1" spans="1:13" ht="49.5" customHeight="1" thickBot="1">
      <c r="A1" s="265" t="s">
        <v>169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26"/>
      <c r="M1" s="26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22" customWidth="1"/>
    <col min="2" max="2" width="5.57421875" style="14" bestFit="1" customWidth="1"/>
    <col min="3" max="9" width="4.421875" style="1" bestFit="1" customWidth="1"/>
    <col min="10" max="10" width="4.57421875" style="1" bestFit="1" customWidth="1"/>
    <col min="11" max="11" width="7.140625" style="1" customWidth="1"/>
    <col min="12" max="12" width="5.140625" style="1" bestFit="1" customWidth="1"/>
    <col min="13" max="14" width="4.57421875" style="1" bestFit="1" customWidth="1"/>
    <col min="15" max="15" width="4.57421875" style="1" customWidth="1"/>
    <col min="16" max="16" width="7.28125" style="1" customWidth="1"/>
    <col min="17" max="17" width="9.57421875" style="1" bestFit="1" customWidth="1"/>
    <col min="18" max="18" width="9.7109375" style="1" customWidth="1"/>
    <col min="19" max="16384" width="9.140625" style="10" customWidth="1"/>
  </cols>
  <sheetData>
    <row r="1" spans="1:18" s="11" customFormat="1" ht="18.75">
      <c r="A1" s="5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1" customFormat="1" ht="12.75">
      <c r="A2" s="3" t="s">
        <v>171</v>
      </c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ht="16.5" thickBot="1">
      <c r="A4" s="284" t="s">
        <v>172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70"/>
      <c r="R4" s="16"/>
    </row>
    <row r="5" spans="1:16" s="23" customFormat="1" ht="63.75" thickBot="1">
      <c r="A5" s="69" t="s">
        <v>173</v>
      </c>
      <c r="B5" s="68" t="s">
        <v>163</v>
      </c>
      <c r="C5" s="71" t="s">
        <v>13</v>
      </c>
      <c r="D5" s="72" t="s">
        <v>14</v>
      </c>
      <c r="E5" s="72" t="s">
        <v>15</v>
      </c>
      <c r="F5" s="72" t="s">
        <v>16</v>
      </c>
      <c r="G5" s="72" t="s">
        <v>17</v>
      </c>
      <c r="H5" s="72" t="s">
        <v>18</v>
      </c>
      <c r="I5" s="72" t="s">
        <v>19</v>
      </c>
      <c r="J5" s="73" t="s">
        <v>20</v>
      </c>
      <c r="K5" s="68" t="s">
        <v>24</v>
      </c>
      <c r="L5" s="71" t="s">
        <v>21</v>
      </c>
      <c r="M5" s="72" t="s">
        <v>22</v>
      </c>
      <c r="N5" s="73" t="s">
        <v>164</v>
      </c>
      <c r="O5" s="73" t="s">
        <v>23</v>
      </c>
      <c r="P5" s="68" t="s">
        <v>25</v>
      </c>
    </row>
    <row r="6" spans="1:18" ht="12.75">
      <c r="A6" s="256" t="s">
        <v>0</v>
      </c>
      <c r="B6" s="89">
        <v>34.6</v>
      </c>
      <c r="C6" s="90">
        <v>100</v>
      </c>
      <c r="D6" s="91">
        <v>96.4</v>
      </c>
      <c r="E6" s="91">
        <v>93.7</v>
      </c>
      <c r="F6" s="91">
        <v>94.5</v>
      </c>
      <c r="G6" s="91">
        <v>93.9</v>
      </c>
      <c r="H6" s="91">
        <v>95.9</v>
      </c>
      <c r="I6" s="91">
        <v>100.6</v>
      </c>
      <c r="J6" s="92">
        <v>97.8</v>
      </c>
      <c r="K6" s="93">
        <v>-0.028</v>
      </c>
      <c r="L6" s="94">
        <v>96.9</v>
      </c>
      <c r="M6" s="95">
        <v>97.3</v>
      </c>
      <c r="N6" s="171">
        <v>105</v>
      </c>
      <c r="O6" s="168">
        <v>109.5</v>
      </c>
      <c r="P6" s="93">
        <v>0.119</v>
      </c>
      <c r="Q6" s="10"/>
      <c r="R6" s="10"/>
    </row>
    <row r="7" spans="1:18" ht="12.75">
      <c r="A7" s="113" t="s">
        <v>1</v>
      </c>
      <c r="B7" s="96">
        <v>6.3</v>
      </c>
      <c r="C7" s="97">
        <v>100</v>
      </c>
      <c r="D7" s="98">
        <v>104.8</v>
      </c>
      <c r="E7" s="98">
        <v>104.7</v>
      </c>
      <c r="F7" s="98">
        <v>108.4</v>
      </c>
      <c r="G7" s="98">
        <v>117.1</v>
      </c>
      <c r="H7" s="98">
        <v>121.5</v>
      </c>
      <c r="I7" s="98">
        <v>125.5</v>
      </c>
      <c r="J7" s="99">
        <v>124.9</v>
      </c>
      <c r="K7" s="100">
        <v>-0.004</v>
      </c>
      <c r="L7" s="101">
        <v>124.9</v>
      </c>
      <c r="M7" s="102">
        <v>126.3</v>
      </c>
      <c r="N7" s="102">
        <v>126.3</v>
      </c>
      <c r="O7" s="169">
        <v>126.5</v>
      </c>
      <c r="P7" s="100">
        <v>0.013</v>
      </c>
      <c r="Q7" s="10"/>
      <c r="R7" s="10"/>
    </row>
    <row r="8" spans="1:18" ht="12.75">
      <c r="A8" s="113" t="s">
        <v>2</v>
      </c>
      <c r="B8" s="103">
        <v>8.8</v>
      </c>
      <c r="C8" s="97">
        <v>100</v>
      </c>
      <c r="D8" s="104" t="s">
        <v>162</v>
      </c>
      <c r="E8" s="104" t="s">
        <v>162</v>
      </c>
      <c r="F8" s="104" t="s">
        <v>162</v>
      </c>
      <c r="G8" s="104" t="s">
        <v>162</v>
      </c>
      <c r="H8" s="104" t="s">
        <v>162</v>
      </c>
      <c r="I8" s="104" t="s">
        <v>162</v>
      </c>
      <c r="J8" s="105" t="s">
        <v>162</v>
      </c>
      <c r="K8" s="106" t="s">
        <v>162</v>
      </c>
      <c r="L8" s="107" t="s">
        <v>162</v>
      </c>
      <c r="M8" s="108" t="s">
        <v>162</v>
      </c>
      <c r="N8" s="108" t="s">
        <v>162</v>
      </c>
      <c r="O8" s="170" t="s">
        <v>162</v>
      </c>
      <c r="P8" s="109" t="s">
        <v>162</v>
      </c>
      <c r="Q8" s="10"/>
      <c r="R8" s="10"/>
    </row>
    <row r="9" spans="1:18" ht="12.75">
      <c r="A9" s="114" t="s">
        <v>3</v>
      </c>
      <c r="B9" s="103">
        <v>1.6</v>
      </c>
      <c r="C9" s="97">
        <v>100</v>
      </c>
      <c r="D9" s="104" t="s">
        <v>162</v>
      </c>
      <c r="E9" s="104" t="s">
        <v>162</v>
      </c>
      <c r="F9" s="104" t="s">
        <v>162</v>
      </c>
      <c r="G9" s="104" t="s">
        <v>162</v>
      </c>
      <c r="H9" s="104" t="s">
        <v>162</v>
      </c>
      <c r="I9" s="104" t="s">
        <v>162</v>
      </c>
      <c r="J9" s="105" t="s">
        <v>162</v>
      </c>
      <c r="K9" s="106" t="s">
        <v>162</v>
      </c>
      <c r="L9" s="107" t="s">
        <v>162</v>
      </c>
      <c r="M9" s="108" t="s">
        <v>162</v>
      </c>
      <c r="N9" s="108" t="s">
        <v>162</v>
      </c>
      <c r="O9" s="170" t="s">
        <v>162</v>
      </c>
      <c r="P9" s="109" t="s">
        <v>162</v>
      </c>
      <c r="Q9" s="10"/>
      <c r="R9" s="10"/>
    </row>
    <row r="10" spans="1:18" ht="22.5">
      <c r="A10" s="114" t="s">
        <v>4</v>
      </c>
      <c r="B10" s="96">
        <v>7.2</v>
      </c>
      <c r="C10" s="97">
        <v>100</v>
      </c>
      <c r="D10" s="98">
        <v>105.7</v>
      </c>
      <c r="E10" s="98">
        <v>105.5</v>
      </c>
      <c r="F10" s="98">
        <v>104.9</v>
      </c>
      <c r="G10" s="98">
        <v>107.6</v>
      </c>
      <c r="H10" s="98">
        <v>110.7</v>
      </c>
      <c r="I10" s="98">
        <v>118.4</v>
      </c>
      <c r="J10" s="99">
        <v>124.7</v>
      </c>
      <c r="K10" s="100">
        <v>0.054</v>
      </c>
      <c r="L10" s="101">
        <v>125.3</v>
      </c>
      <c r="M10" s="98">
        <v>123</v>
      </c>
      <c r="N10" s="102">
        <v>125.2</v>
      </c>
      <c r="O10" s="169">
        <v>121.6</v>
      </c>
      <c r="P10" s="100">
        <v>-0.025</v>
      </c>
      <c r="Q10" s="10"/>
      <c r="R10" s="10"/>
    </row>
    <row r="11" spans="1:18" ht="31.5">
      <c r="A11" s="113" t="s">
        <v>5</v>
      </c>
      <c r="B11" s="96">
        <v>7.9</v>
      </c>
      <c r="C11" s="97">
        <v>100</v>
      </c>
      <c r="D11" s="98">
        <v>100.3</v>
      </c>
      <c r="E11" s="98">
        <v>96.9</v>
      </c>
      <c r="F11" s="98">
        <v>97.9</v>
      </c>
      <c r="G11" s="98">
        <v>102.5</v>
      </c>
      <c r="H11" s="98">
        <v>100</v>
      </c>
      <c r="I11" s="98">
        <v>100.5</v>
      </c>
      <c r="J11" s="99">
        <v>90.1</v>
      </c>
      <c r="K11" s="100">
        <v>-0.103</v>
      </c>
      <c r="L11" s="101">
        <v>90.1</v>
      </c>
      <c r="M11" s="98">
        <v>89.9</v>
      </c>
      <c r="N11" s="102">
        <v>91.6</v>
      </c>
      <c r="O11" s="169">
        <v>95.2</v>
      </c>
      <c r="P11" s="100">
        <v>0.056</v>
      </c>
      <c r="Q11" s="10"/>
      <c r="R11" s="10"/>
    </row>
    <row r="12" spans="1:18" ht="12.75">
      <c r="A12" s="113" t="s">
        <v>6</v>
      </c>
      <c r="B12" s="96">
        <v>8.8</v>
      </c>
      <c r="C12" s="97">
        <v>100</v>
      </c>
      <c r="D12" s="98">
        <v>98.4</v>
      </c>
      <c r="E12" s="98">
        <v>96.3</v>
      </c>
      <c r="F12" s="98">
        <v>94.1</v>
      </c>
      <c r="G12" s="98">
        <v>97.2</v>
      </c>
      <c r="H12" s="98">
        <v>101.5</v>
      </c>
      <c r="I12" s="98">
        <v>103.8</v>
      </c>
      <c r="J12" s="110">
        <v>102</v>
      </c>
      <c r="K12" s="100">
        <v>-0.017</v>
      </c>
      <c r="L12" s="101">
        <v>102.3</v>
      </c>
      <c r="M12" s="98">
        <v>104</v>
      </c>
      <c r="N12" s="102">
        <v>104</v>
      </c>
      <c r="O12" s="169">
        <v>103.9</v>
      </c>
      <c r="P12" s="100">
        <v>0.018</v>
      </c>
      <c r="Q12" s="10"/>
      <c r="R12" s="10"/>
    </row>
    <row r="13" spans="1:18" ht="12.75">
      <c r="A13" s="113" t="s">
        <v>7</v>
      </c>
      <c r="B13" s="96">
        <v>11.3</v>
      </c>
      <c r="C13" s="97">
        <v>100</v>
      </c>
      <c r="D13" s="98">
        <v>107.8</v>
      </c>
      <c r="E13" s="98">
        <v>109.9</v>
      </c>
      <c r="F13" s="98">
        <v>111.6</v>
      </c>
      <c r="G13" s="98">
        <v>133</v>
      </c>
      <c r="H13" s="98">
        <v>143</v>
      </c>
      <c r="I13" s="98">
        <v>139.7</v>
      </c>
      <c r="J13" s="99">
        <v>140.4</v>
      </c>
      <c r="K13" s="100">
        <v>0.005</v>
      </c>
      <c r="L13" s="101">
        <v>141.1</v>
      </c>
      <c r="M13" s="98">
        <v>141.1</v>
      </c>
      <c r="N13" s="102">
        <v>141.1</v>
      </c>
      <c r="O13" s="169">
        <v>148.7</v>
      </c>
      <c r="P13" s="100">
        <v>0.059</v>
      </c>
      <c r="Q13" s="10"/>
      <c r="R13" s="10"/>
    </row>
    <row r="14" spans="1:18" ht="12.75">
      <c r="A14" s="113" t="s">
        <v>168</v>
      </c>
      <c r="B14" s="96">
        <v>13.4</v>
      </c>
      <c r="C14" s="97">
        <v>100</v>
      </c>
      <c r="D14" s="98">
        <v>101.5</v>
      </c>
      <c r="E14" s="98">
        <v>103.8</v>
      </c>
      <c r="F14" s="98">
        <v>110.3</v>
      </c>
      <c r="G14" s="98">
        <v>111</v>
      </c>
      <c r="H14" s="98">
        <v>113.8</v>
      </c>
      <c r="I14" s="98">
        <v>110.1</v>
      </c>
      <c r="J14" s="99">
        <v>97.7</v>
      </c>
      <c r="K14" s="100">
        <v>-0.113</v>
      </c>
      <c r="L14" s="101">
        <v>98.9</v>
      </c>
      <c r="M14" s="98">
        <v>98.9</v>
      </c>
      <c r="N14" s="102">
        <v>98.9</v>
      </c>
      <c r="O14" s="169">
        <v>97.8</v>
      </c>
      <c r="P14" s="100">
        <v>0.002</v>
      </c>
      <c r="Q14" s="10"/>
      <c r="R14" s="10"/>
    </row>
    <row r="15" spans="1:18" ht="12.75">
      <c r="A15" s="113" t="s">
        <v>8</v>
      </c>
      <c r="B15" s="96">
        <v>5.4</v>
      </c>
      <c r="C15" s="97">
        <v>100</v>
      </c>
      <c r="D15" s="98">
        <v>102.1</v>
      </c>
      <c r="E15" s="98">
        <v>102.1</v>
      </c>
      <c r="F15" s="98">
        <v>103.3</v>
      </c>
      <c r="G15" s="98">
        <v>108.1</v>
      </c>
      <c r="H15" s="98">
        <v>107.4</v>
      </c>
      <c r="I15" s="98">
        <v>105.2</v>
      </c>
      <c r="J15" s="99">
        <v>104.9</v>
      </c>
      <c r="K15" s="100">
        <v>-0.003</v>
      </c>
      <c r="L15" s="101">
        <v>104.9</v>
      </c>
      <c r="M15" s="98">
        <v>105</v>
      </c>
      <c r="N15" s="102">
        <v>105</v>
      </c>
      <c r="O15" s="169">
        <v>105</v>
      </c>
      <c r="P15" s="100">
        <v>0.001</v>
      </c>
      <c r="Q15" s="10"/>
      <c r="R15" s="10"/>
    </row>
    <row r="16" spans="1:18" ht="21.75" thickBot="1">
      <c r="A16" s="113" t="s">
        <v>9</v>
      </c>
      <c r="B16" s="111">
        <v>3.5</v>
      </c>
      <c r="C16" s="233">
        <v>100</v>
      </c>
      <c r="D16" s="234">
        <v>103</v>
      </c>
      <c r="E16" s="234">
        <v>102.6</v>
      </c>
      <c r="F16" s="234">
        <v>98.2</v>
      </c>
      <c r="G16" s="234">
        <v>106.9</v>
      </c>
      <c r="H16" s="234">
        <v>114.9</v>
      </c>
      <c r="I16" s="234">
        <v>118.1</v>
      </c>
      <c r="J16" s="235">
        <v>126.5</v>
      </c>
      <c r="K16" s="236">
        <v>0.071</v>
      </c>
      <c r="L16" s="237">
        <v>130.5</v>
      </c>
      <c r="M16" s="234">
        <v>137.1</v>
      </c>
      <c r="N16" s="238">
        <v>137.1</v>
      </c>
      <c r="O16" s="239">
        <v>139.5</v>
      </c>
      <c r="P16" s="236">
        <v>0.102</v>
      </c>
      <c r="Q16" s="10"/>
      <c r="R16" s="10"/>
    </row>
    <row r="17" spans="1:16" s="24" customFormat="1" ht="13.5" thickBot="1">
      <c r="A17" s="115" t="s">
        <v>10</v>
      </c>
      <c r="B17" s="112">
        <v>100</v>
      </c>
      <c r="C17" s="229">
        <v>100</v>
      </c>
      <c r="D17" s="230">
        <v>100.7</v>
      </c>
      <c r="E17" s="230">
        <v>99.8</v>
      </c>
      <c r="F17" s="230">
        <v>101.1</v>
      </c>
      <c r="G17" s="230">
        <v>105.4</v>
      </c>
      <c r="H17" s="230">
        <v>108.6</v>
      </c>
      <c r="I17" s="230">
        <v>110.4</v>
      </c>
      <c r="J17" s="240">
        <v>107.5</v>
      </c>
      <c r="K17" s="241">
        <v>-0.026</v>
      </c>
      <c r="L17" s="242">
        <v>107.7</v>
      </c>
      <c r="M17" s="243">
        <v>108.1</v>
      </c>
      <c r="N17" s="244">
        <v>108.1</v>
      </c>
      <c r="O17" s="245">
        <v>113.5</v>
      </c>
      <c r="P17" s="241">
        <v>0.056</v>
      </c>
    </row>
    <row r="18" spans="1:18" ht="12.75">
      <c r="A18" s="282" t="s">
        <v>11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19"/>
      <c r="R18" s="19"/>
    </row>
    <row r="19" spans="1:18" ht="12.75">
      <c r="A19" s="283" t="s">
        <v>12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67"/>
      <c r="R19" s="67"/>
    </row>
    <row r="20" spans="1:18" ht="15.75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18"/>
      <c r="R20" s="18"/>
    </row>
    <row r="21" spans="1:18" s="173" customFormat="1" ht="15.7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172"/>
      <c r="R21" s="172"/>
    </row>
    <row r="22" spans="1:18" s="173" customFormat="1" ht="15.7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175"/>
      <c r="R22" s="175"/>
    </row>
    <row r="23" spans="1:18" s="173" customFormat="1" ht="12.75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31"/>
      <c r="R23" s="31"/>
    </row>
    <row r="24" spans="1:18" s="173" customFormat="1" ht="12.7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31"/>
      <c r="O24" s="31"/>
      <c r="P24" s="31"/>
      <c r="Q24" s="31"/>
      <c r="R24" s="31"/>
    </row>
    <row r="25" spans="1:18" s="173" customFormat="1" ht="14.2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176"/>
      <c r="R25" s="176"/>
    </row>
    <row r="26" spans="1:18" s="173" customFormat="1" ht="12.75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177"/>
      <c r="R26" s="177"/>
    </row>
    <row r="27" spans="1:18" s="173" customFormat="1" ht="12.7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31"/>
      <c r="R27" s="31"/>
    </row>
    <row r="28" spans="1:18" s="173" customFormat="1" ht="12.7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31"/>
      <c r="R28" s="31"/>
    </row>
    <row r="29" spans="1:18" s="173" customFormat="1" ht="12.7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178"/>
      <c r="R29" s="178"/>
    </row>
    <row r="30" spans="1:18" s="173" customFormat="1" ht="12.7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31"/>
      <c r="R30" s="31"/>
    </row>
    <row r="31" spans="1:18" s="173" customFormat="1" ht="12.75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31"/>
      <c r="R31" s="31"/>
    </row>
    <row r="32" spans="1:18" s="173" customFormat="1" ht="14.2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179"/>
      <c r="R32" s="179"/>
    </row>
    <row r="33" spans="1:18" s="173" customFormat="1" ht="12.75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31"/>
      <c r="R33" s="31"/>
    </row>
    <row r="34" spans="1:18" s="173" customFormat="1" ht="12.75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31"/>
      <c r="R34" s="31"/>
    </row>
    <row r="35" spans="1:18" s="173" customFormat="1" ht="12.7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31"/>
      <c r="R35" s="31"/>
    </row>
    <row r="36" spans="1:18" s="173" customFormat="1" ht="12.75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31"/>
      <c r="R36" s="31"/>
    </row>
    <row r="37" spans="1:18" s="173" customFormat="1" ht="12.7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31"/>
      <c r="R37" s="31"/>
    </row>
    <row r="38" spans="1:18" s="173" customFormat="1" ht="12.75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31"/>
      <c r="R38" s="31"/>
    </row>
    <row r="39" spans="1:18" s="173" customFormat="1" ht="12.75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31"/>
      <c r="R39" s="31"/>
    </row>
    <row r="40" spans="1:18" ht="12.7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17"/>
      <c r="R40" s="17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/>
  <mergeCells count="19">
    <mergeCell ref="A20:P20"/>
    <mergeCell ref="A18:P18"/>
    <mergeCell ref="A19:P19"/>
    <mergeCell ref="A21:P21"/>
    <mergeCell ref="A4:P4"/>
    <mergeCell ref="A39:P39"/>
    <mergeCell ref="A40:P40"/>
    <mergeCell ref="A30:P30"/>
    <mergeCell ref="A29:P29"/>
    <mergeCell ref="A36:P36"/>
    <mergeCell ref="A22:P23"/>
    <mergeCell ref="A25:P25"/>
    <mergeCell ref="A26:P26"/>
    <mergeCell ref="A27:P27"/>
    <mergeCell ref="A38:P38"/>
    <mergeCell ref="A31:P31"/>
    <mergeCell ref="A32:P32"/>
    <mergeCell ref="A33:P33"/>
    <mergeCell ref="A34:P3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X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3" bestFit="1" customWidth="1"/>
    <col min="2" max="2" width="15.421875" style="67" customWidth="1"/>
    <col min="3" max="3" width="6.28125" style="3" customWidth="1"/>
    <col min="4" max="4" width="6.28125" style="9" customWidth="1"/>
    <col min="5" max="15" width="6.28125" style="4" customWidth="1"/>
    <col min="16" max="24" width="9.140625" style="4" customWidth="1"/>
    <col min="25" max="16384" width="9.140625" style="3" customWidth="1"/>
  </cols>
  <sheetData>
    <row r="1" spans="1:4" ht="18.75">
      <c r="A1" s="2" t="s">
        <v>26</v>
      </c>
      <c r="D1" s="6"/>
    </row>
    <row r="2" spans="1:4" ht="12.75">
      <c r="A2" s="12" t="s">
        <v>27</v>
      </c>
      <c r="D2" s="6"/>
    </row>
    <row r="3" spans="1:4" ht="9.75" customHeight="1">
      <c r="A3" s="12" t="s">
        <v>110</v>
      </c>
      <c r="D3" s="6"/>
    </row>
    <row r="4" spans="1:4" ht="9.75" customHeight="1" thickBot="1">
      <c r="A4" s="12"/>
      <c r="D4" s="6"/>
    </row>
    <row r="5" spans="3:15" ht="15" customHeight="1" thickBot="1">
      <c r="C5" s="271">
        <v>2006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</row>
    <row r="6" spans="3:24" ht="48" thickBot="1">
      <c r="C6" s="254" t="s">
        <v>98</v>
      </c>
      <c r="D6" s="255" t="s">
        <v>99</v>
      </c>
      <c r="E6" s="255" t="s">
        <v>100</v>
      </c>
      <c r="F6" s="255" t="s">
        <v>101</v>
      </c>
      <c r="G6" s="255" t="s">
        <v>102</v>
      </c>
      <c r="H6" s="255" t="s">
        <v>103</v>
      </c>
      <c r="I6" s="255" t="s">
        <v>104</v>
      </c>
      <c r="J6" s="255" t="s">
        <v>105</v>
      </c>
      <c r="K6" s="255" t="s">
        <v>106</v>
      </c>
      <c r="L6" s="255" t="s">
        <v>107</v>
      </c>
      <c r="M6" s="255" t="s">
        <v>108</v>
      </c>
      <c r="N6" s="252" t="s">
        <v>109</v>
      </c>
      <c r="O6" s="252" t="s">
        <v>165</v>
      </c>
      <c r="P6" s="7"/>
      <c r="Q6" s="7"/>
      <c r="R6" s="7"/>
      <c r="S6" s="7"/>
      <c r="T6" s="7"/>
      <c r="U6" s="7"/>
      <c r="V6" s="7"/>
      <c r="W6" s="7"/>
      <c r="X6" s="7"/>
    </row>
    <row r="7" spans="1:17" ht="34.5" customHeight="1">
      <c r="A7" s="268" t="s">
        <v>91</v>
      </c>
      <c r="B7" s="79" t="s">
        <v>28</v>
      </c>
      <c r="C7" s="48">
        <f>968195.425626/1000</f>
        <v>968.1954256260001</v>
      </c>
      <c r="D7" s="41">
        <f>1157630.050054/1000</f>
        <v>1157.630050054</v>
      </c>
      <c r="E7" s="199">
        <f>1417017.69137/1000</f>
        <v>1417.01769137</v>
      </c>
      <c r="F7" s="199">
        <f>1280216.776168/1000</f>
        <v>1280.216776168</v>
      </c>
      <c r="G7" s="199">
        <f>1478246.517122/1000</f>
        <v>1478.246517122</v>
      </c>
      <c r="H7" s="199">
        <f>1323400.324263/1000</f>
        <v>1323.400324263</v>
      </c>
      <c r="I7" s="199">
        <f>906165.888827/1000</f>
        <v>906.165888827</v>
      </c>
      <c r="J7" s="199">
        <f>404977.018154/1000</f>
        <v>404.977018154</v>
      </c>
      <c r="K7" s="199">
        <f>1103869.902897/1000</f>
        <v>1103.869902897</v>
      </c>
      <c r="L7" s="199">
        <f>1284741.287869/1000</f>
        <v>1284.7412878690002</v>
      </c>
      <c r="M7" s="199">
        <f>1483207.172463/1000</f>
        <v>1483.207172463</v>
      </c>
      <c r="N7" s="200">
        <f>1363892.194192/1000</f>
        <v>1363.892194192</v>
      </c>
      <c r="O7" s="201">
        <f>SUM(C7:N7)</f>
        <v>14171.560249005002</v>
      </c>
      <c r="Q7" s="164"/>
    </row>
    <row r="8" spans="1:15" s="13" customFormat="1" ht="34.5" customHeight="1" thickBot="1">
      <c r="A8" s="269"/>
      <c r="B8" s="82" t="s">
        <v>29</v>
      </c>
      <c r="C8" s="51">
        <f>218056.51908/1000</f>
        <v>218.05651908</v>
      </c>
      <c r="D8" s="43">
        <f>252441.807691/1000</f>
        <v>252.441807691</v>
      </c>
      <c r="E8" s="43">
        <f>310055.386003/1000</f>
        <v>310.055386003</v>
      </c>
      <c r="F8" s="43">
        <f>347725.836752/1000</f>
        <v>347.72583675199996</v>
      </c>
      <c r="G8" s="43">
        <f>429697.420611/1000</f>
        <v>429.697420611</v>
      </c>
      <c r="H8" s="43">
        <f>406386.760042/1000</f>
        <v>406.386760042</v>
      </c>
      <c r="I8" s="43">
        <f>156457.490503/1000</f>
        <v>156.457490503</v>
      </c>
      <c r="J8" s="43">
        <f>129686.058741/1000</f>
        <v>129.686058741</v>
      </c>
      <c r="K8" s="43">
        <f>281003.408525/1000</f>
        <v>281.003408525</v>
      </c>
      <c r="L8" s="43">
        <f>267330.500068/1000</f>
        <v>267.330500068</v>
      </c>
      <c r="M8" s="43">
        <f>333040.581971/1000</f>
        <v>333.040581971</v>
      </c>
      <c r="N8" s="125">
        <f>310168.379753/1000</f>
        <v>310.168379753</v>
      </c>
      <c r="O8" s="202">
        <f aca="true" t="shared" si="0" ref="O8:O15">SUM(C8:N8)</f>
        <v>3442.05014974</v>
      </c>
    </row>
    <row r="9" spans="1:15" s="13" customFormat="1" ht="34.5" customHeight="1" thickBot="1">
      <c r="A9" s="269"/>
      <c r="B9" s="180" t="s">
        <v>30</v>
      </c>
      <c r="C9" s="181">
        <f>C7-C8</f>
        <v>750.138906546</v>
      </c>
      <c r="D9" s="181">
        <f aca="true" t="shared" si="1" ref="D9:N9">D7-D8</f>
        <v>905.1882423630001</v>
      </c>
      <c r="E9" s="181">
        <f t="shared" si="1"/>
        <v>1106.962305367</v>
      </c>
      <c r="F9" s="181">
        <f t="shared" si="1"/>
        <v>932.4909394160001</v>
      </c>
      <c r="G9" s="181">
        <f t="shared" si="1"/>
        <v>1048.5490965109998</v>
      </c>
      <c r="H9" s="181">
        <f t="shared" si="1"/>
        <v>917.0135642209999</v>
      </c>
      <c r="I9" s="181">
        <f t="shared" si="1"/>
        <v>749.708398324</v>
      </c>
      <c r="J9" s="181">
        <f t="shared" si="1"/>
        <v>275.290959413</v>
      </c>
      <c r="K9" s="181">
        <f t="shared" si="1"/>
        <v>822.866494372</v>
      </c>
      <c r="L9" s="181">
        <f t="shared" si="1"/>
        <v>1017.4107878010002</v>
      </c>
      <c r="M9" s="181">
        <f t="shared" si="1"/>
        <v>1150.166590492</v>
      </c>
      <c r="N9" s="181">
        <f t="shared" si="1"/>
        <v>1053.723814439</v>
      </c>
      <c r="O9" s="203">
        <f t="shared" si="0"/>
        <v>10729.510099265</v>
      </c>
    </row>
    <row r="10" spans="1:15" s="13" customFormat="1" ht="34.5" customHeight="1">
      <c r="A10" s="269"/>
      <c r="B10" s="81" t="s">
        <v>31</v>
      </c>
      <c r="C10" s="54">
        <v>978.0528215570001</v>
      </c>
      <c r="D10" s="32">
        <v>1220.44475227</v>
      </c>
      <c r="E10" s="32">
        <v>1496.563491345</v>
      </c>
      <c r="F10" s="32">
        <v>1284.4768718369999</v>
      </c>
      <c r="G10" s="32">
        <v>1494.563319078</v>
      </c>
      <c r="H10" s="32">
        <v>1407.994928102</v>
      </c>
      <c r="I10" s="32">
        <v>801.736863473</v>
      </c>
      <c r="J10" s="32">
        <v>369.7071952130001</v>
      </c>
      <c r="K10" s="32">
        <v>1152.478543067</v>
      </c>
      <c r="L10" s="32">
        <v>1342.068366138</v>
      </c>
      <c r="M10" s="32">
        <v>1624.436720411</v>
      </c>
      <c r="N10" s="135">
        <v>1374.4830612050002</v>
      </c>
      <c r="O10" s="204">
        <f t="shared" si="0"/>
        <v>14547.006933696002</v>
      </c>
    </row>
    <row r="11" spans="1:15" s="13" customFormat="1" ht="34.5" customHeight="1">
      <c r="A11" s="269"/>
      <c r="B11" s="77" t="s">
        <v>32</v>
      </c>
      <c r="C11" s="45">
        <v>281.019518813</v>
      </c>
      <c r="D11" s="33">
        <v>323.923382112</v>
      </c>
      <c r="E11" s="33">
        <v>372.820013589</v>
      </c>
      <c r="F11" s="33">
        <v>429.78366786299995</v>
      </c>
      <c r="G11" s="33">
        <v>499.964778516</v>
      </c>
      <c r="H11" s="33">
        <v>500.595364372</v>
      </c>
      <c r="I11" s="33">
        <v>222.77616020499997</v>
      </c>
      <c r="J11" s="33">
        <v>158.67287626100003</v>
      </c>
      <c r="K11" s="33">
        <v>344.70007547800003</v>
      </c>
      <c r="L11" s="33">
        <v>321.6858732090001</v>
      </c>
      <c r="M11" s="33">
        <v>412.6596358489999</v>
      </c>
      <c r="N11" s="122">
        <v>374.69028689999993</v>
      </c>
      <c r="O11" s="205">
        <f t="shared" si="0"/>
        <v>4243.291633167</v>
      </c>
    </row>
    <row r="12" spans="1:15" s="13" customFormat="1" ht="34.5" customHeight="1">
      <c r="A12" s="269"/>
      <c r="B12" s="77" t="s">
        <v>33</v>
      </c>
      <c r="C12" s="45">
        <v>17.69325861</v>
      </c>
      <c r="D12" s="33">
        <v>15.048293508</v>
      </c>
      <c r="E12" s="33">
        <v>13.561737749</v>
      </c>
      <c r="F12" s="33">
        <v>15.594443023999998</v>
      </c>
      <c r="G12" s="33">
        <v>14.846800661000001</v>
      </c>
      <c r="H12" s="33">
        <v>19.082987722000002</v>
      </c>
      <c r="I12" s="33">
        <v>14.369002724000001</v>
      </c>
      <c r="J12" s="33">
        <v>3.2180356260000007</v>
      </c>
      <c r="K12" s="33">
        <v>8.351851913</v>
      </c>
      <c r="L12" s="33">
        <v>11.120159285</v>
      </c>
      <c r="M12" s="33">
        <v>12.426821892</v>
      </c>
      <c r="N12" s="122">
        <v>16.255851497</v>
      </c>
      <c r="O12" s="205">
        <f t="shared" si="0"/>
        <v>161.569244211</v>
      </c>
    </row>
    <row r="13" spans="1:15" s="13" customFormat="1" ht="34.5" customHeight="1">
      <c r="A13" s="269"/>
      <c r="B13" s="77" t="s">
        <v>34</v>
      </c>
      <c r="C13" s="45">
        <v>15.696895</v>
      </c>
      <c r="D13" s="33">
        <v>21.689194840000003</v>
      </c>
      <c r="E13" s="33">
        <v>17.930181998000002</v>
      </c>
      <c r="F13" s="33">
        <v>20.292929</v>
      </c>
      <c r="G13" s="33">
        <v>22.492203000000003</v>
      </c>
      <c r="H13" s="33">
        <v>18.338350000000002</v>
      </c>
      <c r="I13" s="33">
        <v>9.600451</v>
      </c>
      <c r="J13" s="33">
        <v>10.646814</v>
      </c>
      <c r="K13" s="33">
        <v>35.82659950000001</v>
      </c>
      <c r="L13" s="33">
        <v>10.726846</v>
      </c>
      <c r="M13" s="33">
        <v>17.146517</v>
      </c>
      <c r="N13" s="122">
        <v>11.840372000000002</v>
      </c>
      <c r="O13" s="205">
        <f t="shared" si="0"/>
        <v>212.22735333800003</v>
      </c>
    </row>
    <row r="14" spans="1:15" s="13" customFormat="1" ht="34.5" customHeight="1">
      <c r="A14" s="269"/>
      <c r="B14" s="116" t="s">
        <v>35</v>
      </c>
      <c r="C14" s="45">
        <v>105.004</v>
      </c>
      <c r="D14" s="33">
        <v>96.323</v>
      </c>
      <c r="E14" s="33">
        <v>108.1</v>
      </c>
      <c r="F14" s="33">
        <v>92.692</v>
      </c>
      <c r="G14" s="33">
        <v>102</v>
      </c>
      <c r="H14" s="33">
        <v>99.4</v>
      </c>
      <c r="I14" s="33">
        <v>45.89</v>
      </c>
      <c r="J14" s="33">
        <v>7.93</v>
      </c>
      <c r="K14" s="33">
        <v>85.94</v>
      </c>
      <c r="L14" s="33">
        <v>133.3</v>
      </c>
      <c r="M14" s="33">
        <v>145</v>
      </c>
      <c r="N14" s="122">
        <v>115</v>
      </c>
      <c r="O14" s="205">
        <f t="shared" si="0"/>
        <v>1136.579</v>
      </c>
    </row>
    <row r="15" spans="1:15" s="13" customFormat="1" ht="34.5" customHeight="1" thickBot="1">
      <c r="A15" s="270"/>
      <c r="B15" s="117" t="s">
        <v>36</v>
      </c>
      <c r="C15" s="56">
        <v>88.102</v>
      </c>
      <c r="D15" s="34">
        <v>93.96</v>
      </c>
      <c r="E15" s="34">
        <v>104.6</v>
      </c>
      <c r="F15" s="34">
        <v>107.821</v>
      </c>
      <c r="G15" s="34">
        <v>119.84</v>
      </c>
      <c r="H15" s="34">
        <v>110.64</v>
      </c>
      <c r="I15" s="34">
        <v>77.054</v>
      </c>
      <c r="J15" s="34">
        <v>13.419</v>
      </c>
      <c r="K15" s="34">
        <v>89.83</v>
      </c>
      <c r="L15" s="34">
        <v>117.7</v>
      </c>
      <c r="M15" s="34">
        <v>122</v>
      </c>
      <c r="N15" s="142">
        <v>109</v>
      </c>
      <c r="O15" s="206">
        <f t="shared" si="0"/>
        <v>1153.9660000000001</v>
      </c>
    </row>
    <row r="16" spans="1:4" s="13" customFormat="1" ht="12.75">
      <c r="A16" s="28"/>
      <c r="B16" s="67"/>
      <c r="C16" s="27"/>
      <c r="D16" s="30"/>
    </row>
    <row r="17" spans="1:4" s="13" customFormat="1" ht="12.75">
      <c r="A17" s="28"/>
      <c r="B17" s="67"/>
      <c r="C17" s="27"/>
      <c r="D17" s="30"/>
    </row>
    <row r="18" spans="1:4" s="13" customFormat="1" ht="12.75">
      <c r="A18" s="28"/>
      <c r="B18" s="67"/>
      <c r="C18" s="27"/>
      <c r="D18" s="30"/>
    </row>
    <row r="19" spans="1:4" s="13" customFormat="1" ht="12.75">
      <c r="A19" s="28"/>
      <c r="B19" s="67"/>
      <c r="C19" s="27"/>
      <c r="D19" s="30"/>
    </row>
    <row r="20" ht="12.75">
      <c r="A20" s="28"/>
    </row>
    <row r="21" ht="12.75">
      <c r="A21" s="28"/>
    </row>
    <row r="22" ht="12.75">
      <c r="A22" s="28"/>
    </row>
  </sheetData>
  <sheetProtection/>
  <mergeCells count="2">
    <mergeCell ref="A7:A15"/>
    <mergeCell ref="C5:O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R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24.7109375" style="67" customWidth="1"/>
    <col min="3" max="13" width="6.421875" style="4" bestFit="1" customWidth="1"/>
    <col min="14" max="14" width="6.421875" style="3" bestFit="1" customWidth="1"/>
    <col min="15" max="15" width="6.7109375" style="3" bestFit="1" customWidth="1"/>
    <col min="16" max="16" width="25.140625" style="3" customWidth="1"/>
    <col min="17" max="17" width="3.57421875" style="3" bestFit="1" customWidth="1"/>
    <col min="18" max="18" width="15.140625" style="3" bestFit="1" customWidth="1"/>
    <col min="19" max="16384" width="9.140625" style="3" customWidth="1"/>
  </cols>
  <sheetData>
    <row r="1" spans="1:9" ht="18.75">
      <c r="A1" s="15" t="s">
        <v>145</v>
      </c>
      <c r="G1" s="155"/>
      <c r="H1" s="155"/>
      <c r="I1" s="153"/>
    </row>
    <row r="2" ht="12.75">
      <c r="A2" s="20" t="s">
        <v>37</v>
      </c>
    </row>
    <row r="3" ht="9.75" customHeight="1" thickBot="1"/>
    <row r="4" spans="3:16" ht="15" customHeight="1" thickBot="1">
      <c r="C4" s="271">
        <v>2006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  <c r="P4" s="23"/>
    </row>
    <row r="5" spans="3:18" ht="48" thickBot="1">
      <c r="C5" s="254" t="s">
        <v>98</v>
      </c>
      <c r="D5" s="255" t="s">
        <v>99</v>
      </c>
      <c r="E5" s="255" t="s">
        <v>100</v>
      </c>
      <c r="F5" s="255" t="s">
        <v>101</v>
      </c>
      <c r="G5" s="255" t="s">
        <v>102</v>
      </c>
      <c r="H5" s="255" t="s">
        <v>103</v>
      </c>
      <c r="I5" s="255" t="s">
        <v>104</v>
      </c>
      <c r="J5" s="255" t="s">
        <v>105</v>
      </c>
      <c r="K5" s="255" t="s">
        <v>106</v>
      </c>
      <c r="L5" s="255" t="s">
        <v>107</v>
      </c>
      <c r="M5" s="255" t="s">
        <v>108</v>
      </c>
      <c r="N5" s="252" t="s">
        <v>109</v>
      </c>
      <c r="O5" s="252" t="s">
        <v>165</v>
      </c>
      <c r="P5" s="29"/>
      <c r="R5" s="151"/>
    </row>
    <row r="6" spans="1:18" ht="12.75">
      <c r="A6" s="268" t="s">
        <v>92</v>
      </c>
      <c r="B6" s="257" t="s">
        <v>38</v>
      </c>
      <c r="C6" s="57">
        <v>54500.623241</v>
      </c>
      <c r="D6" s="58">
        <v>46862.155942</v>
      </c>
      <c r="E6" s="58">
        <v>61231.448209</v>
      </c>
      <c r="F6" s="58">
        <v>56429.917052</v>
      </c>
      <c r="G6" s="58">
        <v>60123.146667</v>
      </c>
      <c r="H6" s="58">
        <v>67668.512268</v>
      </c>
      <c r="I6" s="58">
        <v>41655.352479</v>
      </c>
      <c r="J6" s="58">
        <v>17737.680341</v>
      </c>
      <c r="K6" s="58">
        <v>57615.08676</v>
      </c>
      <c r="L6" s="58">
        <v>71061.284448</v>
      </c>
      <c r="M6" s="58">
        <v>62927.989167</v>
      </c>
      <c r="N6" s="59">
        <v>71316.644519</v>
      </c>
      <c r="O6" s="209">
        <f>SUM(C6:N6)</f>
        <v>669129.841093</v>
      </c>
      <c r="P6" s="257" t="s">
        <v>38</v>
      </c>
      <c r="Q6" s="268" t="s">
        <v>92</v>
      </c>
      <c r="R6" s="151"/>
    </row>
    <row r="7" spans="1:18" ht="12.75">
      <c r="A7" s="269"/>
      <c r="B7" s="258" t="s">
        <v>39</v>
      </c>
      <c r="C7" s="44">
        <v>57246.02021</v>
      </c>
      <c r="D7" s="38">
        <v>47345.584978</v>
      </c>
      <c r="E7" s="38">
        <v>48947.858232</v>
      </c>
      <c r="F7" s="38">
        <v>37061.692199</v>
      </c>
      <c r="G7" s="33">
        <v>49461.933268</v>
      </c>
      <c r="H7" s="33">
        <v>42053.828868</v>
      </c>
      <c r="I7" s="33">
        <v>27739.771699</v>
      </c>
      <c r="J7" s="33">
        <v>12593.201482</v>
      </c>
      <c r="K7" s="33">
        <v>50894.455103</v>
      </c>
      <c r="L7" s="33">
        <v>59417.616771</v>
      </c>
      <c r="M7" s="33">
        <v>57070.584647</v>
      </c>
      <c r="N7" s="42">
        <v>61735.557528</v>
      </c>
      <c r="O7" s="210">
        <f aca="true" t="shared" si="0" ref="O7:O26">SUM(C7:N7)</f>
        <v>551568.104985</v>
      </c>
      <c r="P7" s="258" t="s">
        <v>39</v>
      </c>
      <c r="Q7" s="269"/>
      <c r="R7" s="182"/>
    </row>
    <row r="8" spans="1:18" ht="12.75">
      <c r="A8" s="269"/>
      <c r="B8" s="258" t="s">
        <v>40</v>
      </c>
      <c r="C8" s="44">
        <v>12237.521908</v>
      </c>
      <c r="D8" s="38">
        <v>7620.140262</v>
      </c>
      <c r="E8" s="38">
        <v>11636.925747</v>
      </c>
      <c r="F8" s="38">
        <v>11924.896975</v>
      </c>
      <c r="G8" s="38">
        <v>13221.537159</v>
      </c>
      <c r="H8" s="38">
        <v>9613.318657</v>
      </c>
      <c r="I8" s="38">
        <v>11665.528933</v>
      </c>
      <c r="J8" s="38">
        <v>8697.486159</v>
      </c>
      <c r="K8" s="38">
        <v>12519.159014</v>
      </c>
      <c r="L8" s="38">
        <v>16239.303702</v>
      </c>
      <c r="M8" s="38">
        <v>13350.797805</v>
      </c>
      <c r="N8" s="42">
        <v>12544.500414</v>
      </c>
      <c r="O8" s="210">
        <f t="shared" si="0"/>
        <v>141271.116735</v>
      </c>
      <c r="P8" s="258" t="s">
        <v>40</v>
      </c>
      <c r="Q8" s="269"/>
      <c r="R8" s="151"/>
    </row>
    <row r="9" spans="1:18" ht="12.75">
      <c r="A9" s="269"/>
      <c r="B9" s="258" t="s">
        <v>87</v>
      </c>
      <c r="C9" s="60">
        <v>61303.722671</v>
      </c>
      <c r="D9" s="61">
        <v>61474.484815</v>
      </c>
      <c r="E9" s="61">
        <v>79391.252916</v>
      </c>
      <c r="F9" s="61">
        <v>57302.271234</v>
      </c>
      <c r="G9" s="61">
        <v>82573.217291</v>
      </c>
      <c r="H9" s="61">
        <v>77753.636413</v>
      </c>
      <c r="I9" s="61">
        <v>43212.313039</v>
      </c>
      <c r="J9" s="61">
        <v>10370.613576</v>
      </c>
      <c r="K9" s="61">
        <v>64771.211342</v>
      </c>
      <c r="L9" s="61">
        <v>80968.54232</v>
      </c>
      <c r="M9" s="61">
        <v>97742.021724</v>
      </c>
      <c r="N9" s="62">
        <v>88650.692539</v>
      </c>
      <c r="O9" s="210">
        <f t="shared" si="0"/>
        <v>805513.97988</v>
      </c>
      <c r="P9" s="258" t="s">
        <v>87</v>
      </c>
      <c r="Q9" s="269"/>
      <c r="R9" s="151"/>
    </row>
    <row r="10" spans="1:18" ht="12.75">
      <c r="A10" s="269"/>
      <c r="B10" s="258" t="s">
        <v>86</v>
      </c>
      <c r="C10" s="60">
        <v>171804.976598</v>
      </c>
      <c r="D10" s="61">
        <v>303427.987082</v>
      </c>
      <c r="E10" s="61">
        <v>396707.818514</v>
      </c>
      <c r="F10" s="61">
        <v>375629.957316</v>
      </c>
      <c r="G10" s="61">
        <v>352824.34884</v>
      </c>
      <c r="H10" s="61">
        <v>236634.806316</v>
      </c>
      <c r="I10" s="61">
        <v>315893.328471</v>
      </c>
      <c r="J10" s="61">
        <v>267237.316498</v>
      </c>
      <c r="K10" s="61">
        <v>256962.251207</v>
      </c>
      <c r="L10" s="61">
        <v>153512.213652</v>
      </c>
      <c r="M10" s="61">
        <v>437769.501516</v>
      </c>
      <c r="N10" s="62">
        <v>369842.546741</v>
      </c>
      <c r="O10" s="210">
        <f t="shared" si="0"/>
        <v>3638247.0527509996</v>
      </c>
      <c r="P10" s="258" t="s">
        <v>86</v>
      </c>
      <c r="Q10" s="269"/>
      <c r="R10" s="151"/>
    </row>
    <row r="11" spans="1:18" ht="12.75">
      <c r="A11" s="269"/>
      <c r="B11" s="258" t="s">
        <v>41</v>
      </c>
      <c r="C11" s="44">
        <v>105379.630904</v>
      </c>
      <c r="D11" s="38">
        <v>128402.259646</v>
      </c>
      <c r="E11" s="38">
        <v>125234.249931</v>
      </c>
      <c r="F11" s="38">
        <v>109743.123895</v>
      </c>
      <c r="G11" s="38">
        <v>149576.090207</v>
      </c>
      <c r="H11" s="38">
        <v>121619.329877</v>
      </c>
      <c r="I11" s="38">
        <v>67416.778739</v>
      </c>
      <c r="J11" s="38">
        <v>25357.728255</v>
      </c>
      <c r="K11" s="38">
        <v>109182.639123</v>
      </c>
      <c r="L11" s="38">
        <v>152921.077385</v>
      </c>
      <c r="M11" s="61">
        <v>131185.163091</v>
      </c>
      <c r="N11" s="62">
        <v>111209.47859</v>
      </c>
      <c r="O11" s="210">
        <f t="shared" si="0"/>
        <v>1337227.549643</v>
      </c>
      <c r="P11" s="258" t="s">
        <v>41</v>
      </c>
      <c r="Q11" s="269"/>
      <c r="R11" s="151"/>
    </row>
    <row r="12" spans="1:18" ht="12.75">
      <c r="A12" s="269"/>
      <c r="B12" s="258" t="s">
        <v>88</v>
      </c>
      <c r="C12" s="44">
        <v>47051.355332</v>
      </c>
      <c r="D12" s="38">
        <v>43982.445843</v>
      </c>
      <c r="E12" s="38">
        <v>47390.706863</v>
      </c>
      <c r="F12" s="38">
        <v>43436.045312</v>
      </c>
      <c r="G12" s="38">
        <v>54046.848754</v>
      </c>
      <c r="H12" s="38">
        <v>59399.933836</v>
      </c>
      <c r="I12" s="38">
        <v>34299.345558</v>
      </c>
      <c r="J12" s="38">
        <v>5984.625396</v>
      </c>
      <c r="K12" s="38">
        <v>44067.326353</v>
      </c>
      <c r="L12" s="38">
        <v>58381.147116</v>
      </c>
      <c r="M12" s="61">
        <v>55514.281982</v>
      </c>
      <c r="N12" s="62">
        <v>50291.325309</v>
      </c>
      <c r="O12" s="211">
        <f t="shared" si="0"/>
        <v>543845.3876540001</v>
      </c>
      <c r="P12" s="258" t="s">
        <v>88</v>
      </c>
      <c r="Q12" s="269"/>
      <c r="R12" s="151"/>
    </row>
    <row r="13" spans="1:18" ht="24">
      <c r="A13" s="269"/>
      <c r="B13" s="258" t="s">
        <v>42</v>
      </c>
      <c r="C13" s="44">
        <v>3162.79692</v>
      </c>
      <c r="D13" s="38">
        <v>4139.162427</v>
      </c>
      <c r="E13" s="38">
        <v>6686.901686</v>
      </c>
      <c r="F13" s="38">
        <v>5242.380919</v>
      </c>
      <c r="G13" s="38">
        <v>6405.704214</v>
      </c>
      <c r="H13" s="38">
        <v>4764.176605</v>
      </c>
      <c r="I13" s="38">
        <v>3352.11302</v>
      </c>
      <c r="J13" s="38">
        <v>476.323467</v>
      </c>
      <c r="K13" s="38">
        <v>7783.018951</v>
      </c>
      <c r="L13" s="38">
        <v>9785.539735</v>
      </c>
      <c r="M13" s="61">
        <v>6447.845956</v>
      </c>
      <c r="N13" s="62">
        <v>4238.841015</v>
      </c>
      <c r="O13" s="211">
        <f t="shared" si="0"/>
        <v>62484.80491499999</v>
      </c>
      <c r="P13" s="258" t="s">
        <v>42</v>
      </c>
      <c r="Q13" s="269"/>
      <c r="R13" s="151"/>
    </row>
    <row r="14" spans="1:18" ht="12.75">
      <c r="A14" s="269"/>
      <c r="B14" s="258" t="s">
        <v>43</v>
      </c>
      <c r="C14" s="44">
        <v>14236.202733</v>
      </c>
      <c r="D14" s="38">
        <v>18439.838334</v>
      </c>
      <c r="E14" s="38">
        <v>17850.907771</v>
      </c>
      <c r="F14" s="38">
        <v>17030.411226</v>
      </c>
      <c r="G14" s="38">
        <v>20379.670909</v>
      </c>
      <c r="H14" s="38">
        <v>23309.204642</v>
      </c>
      <c r="I14" s="38">
        <v>9715.618431</v>
      </c>
      <c r="J14" s="38">
        <v>618.153587</v>
      </c>
      <c r="K14" s="38">
        <v>11451.276473</v>
      </c>
      <c r="L14" s="38">
        <v>19594.57965</v>
      </c>
      <c r="M14" s="61">
        <v>19853.604405</v>
      </c>
      <c r="N14" s="62">
        <v>19507.194241</v>
      </c>
      <c r="O14" s="211">
        <f t="shared" si="0"/>
        <v>191986.66240199996</v>
      </c>
      <c r="P14" s="258" t="s">
        <v>43</v>
      </c>
      <c r="Q14" s="269"/>
      <c r="R14" s="151"/>
    </row>
    <row r="15" spans="1:18" ht="24">
      <c r="A15" s="269"/>
      <c r="B15" s="258" t="s">
        <v>44</v>
      </c>
      <c r="C15" s="44">
        <v>30257.714391</v>
      </c>
      <c r="D15" s="38">
        <v>30354.021067</v>
      </c>
      <c r="E15" s="38">
        <v>32806.329632</v>
      </c>
      <c r="F15" s="38">
        <v>30640.323304</v>
      </c>
      <c r="G15" s="38">
        <v>38200.552924</v>
      </c>
      <c r="H15" s="38">
        <v>36483.752356</v>
      </c>
      <c r="I15" s="38">
        <v>19345.777599</v>
      </c>
      <c r="J15" s="38">
        <v>5444.397441</v>
      </c>
      <c r="K15" s="38">
        <v>30175.30655</v>
      </c>
      <c r="L15" s="38">
        <v>32040.994894</v>
      </c>
      <c r="M15" s="61">
        <v>40380.039015</v>
      </c>
      <c r="N15" s="62">
        <v>38358.660374</v>
      </c>
      <c r="O15" s="211">
        <f t="shared" si="0"/>
        <v>364487.86954700004</v>
      </c>
      <c r="P15" s="258" t="s">
        <v>44</v>
      </c>
      <c r="Q15" s="269"/>
      <c r="R15" s="151"/>
    </row>
    <row r="16" spans="1:18" ht="12.75">
      <c r="A16" s="269"/>
      <c r="B16" s="258" t="s">
        <v>45</v>
      </c>
      <c r="C16" s="44">
        <v>40387.449015</v>
      </c>
      <c r="D16" s="38">
        <v>57427.973692</v>
      </c>
      <c r="E16" s="38">
        <v>81354.545788</v>
      </c>
      <c r="F16" s="38">
        <v>79181.252051</v>
      </c>
      <c r="G16" s="38">
        <v>74543.08057</v>
      </c>
      <c r="H16" s="38">
        <v>58521.146904</v>
      </c>
      <c r="I16" s="38">
        <v>23963.839207</v>
      </c>
      <c r="J16" s="38">
        <v>3787.316069</v>
      </c>
      <c r="K16" s="38">
        <v>66533.059398</v>
      </c>
      <c r="L16" s="38">
        <v>95515.662987</v>
      </c>
      <c r="M16" s="61">
        <v>71666.198087</v>
      </c>
      <c r="N16" s="62">
        <v>47309.724113</v>
      </c>
      <c r="O16" s="211">
        <f t="shared" si="0"/>
        <v>700191.247881</v>
      </c>
      <c r="P16" s="258" t="s">
        <v>45</v>
      </c>
      <c r="Q16" s="269"/>
      <c r="R16" s="151"/>
    </row>
    <row r="17" spans="1:18" ht="24">
      <c r="A17" s="269"/>
      <c r="B17" s="258" t="s">
        <v>46</v>
      </c>
      <c r="C17" s="44">
        <v>4446.479963</v>
      </c>
      <c r="D17" s="38">
        <v>9225.912237</v>
      </c>
      <c r="E17" s="38">
        <v>14127.07557</v>
      </c>
      <c r="F17" s="38">
        <v>11244.864385</v>
      </c>
      <c r="G17" s="38">
        <v>10963.61247</v>
      </c>
      <c r="H17" s="38">
        <v>6561.932913</v>
      </c>
      <c r="I17" s="38">
        <v>3480.923155</v>
      </c>
      <c r="J17" s="38">
        <v>443.864953</v>
      </c>
      <c r="K17" s="38">
        <v>11731.508193</v>
      </c>
      <c r="L17" s="38">
        <v>15401.277385</v>
      </c>
      <c r="M17" s="61">
        <v>10850.682008</v>
      </c>
      <c r="N17" s="62">
        <v>6437.483356</v>
      </c>
      <c r="O17" s="211">
        <f t="shared" si="0"/>
        <v>104915.61658799999</v>
      </c>
      <c r="P17" s="258" t="s">
        <v>46</v>
      </c>
      <c r="Q17" s="269"/>
      <c r="R17" s="151"/>
    </row>
    <row r="18" spans="1:18" ht="24">
      <c r="A18" s="269"/>
      <c r="B18" s="258" t="s">
        <v>47</v>
      </c>
      <c r="C18" s="44">
        <v>18619.929993</v>
      </c>
      <c r="D18" s="38">
        <v>16550.389416</v>
      </c>
      <c r="E18" s="38">
        <v>16917.968897</v>
      </c>
      <c r="F18" s="38">
        <v>17351.478532</v>
      </c>
      <c r="G18" s="38">
        <v>21885.019533</v>
      </c>
      <c r="H18" s="38">
        <v>26922.036582</v>
      </c>
      <c r="I18" s="38">
        <v>13974.622195</v>
      </c>
      <c r="J18" s="38">
        <v>1046.6518</v>
      </c>
      <c r="K18" s="38">
        <v>18520.628357</v>
      </c>
      <c r="L18" s="38">
        <v>22918.779388</v>
      </c>
      <c r="M18" s="61">
        <v>23559.446373</v>
      </c>
      <c r="N18" s="62">
        <v>24668.42099</v>
      </c>
      <c r="O18" s="211">
        <f t="shared" si="0"/>
        <v>222935.372056</v>
      </c>
      <c r="P18" s="258" t="s">
        <v>47</v>
      </c>
      <c r="Q18" s="269"/>
      <c r="R18" s="151"/>
    </row>
    <row r="19" spans="1:18" ht="24">
      <c r="A19" s="269"/>
      <c r="B19" s="258" t="s">
        <v>48</v>
      </c>
      <c r="C19" s="44">
        <v>21410.27149</v>
      </c>
      <c r="D19" s="38">
        <v>39969.081773</v>
      </c>
      <c r="E19" s="38">
        <v>60204.981226</v>
      </c>
      <c r="F19" s="38">
        <v>34532.787532</v>
      </c>
      <c r="G19" s="38">
        <v>55507.093218</v>
      </c>
      <c r="H19" s="38">
        <v>40091.747837</v>
      </c>
      <c r="I19" s="38">
        <v>12360.212495</v>
      </c>
      <c r="J19" s="38">
        <v>9720.54881</v>
      </c>
      <c r="K19" s="38">
        <v>46851.498987</v>
      </c>
      <c r="L19" s="38">
        <v>60120.578601</v>
      </c>
      <c r="M19" s="61">
        <v>15664.988796</v>
      </c>
      <c r="N19" s="62">
        <v>42295.620417</v>
      </c>
      <c r="O19" s="211">
        <f t="shared" si="0"/>
        <v>438729.41118200007</v>
      </c>
      <c r="P19" s="258" t="s">
        <v>48</v>
      </c>
      <c r="Q19" s="269"/>
      <c r="R19" s="151"/>
    </row>
    <row r="20" spans="1:18" ht="24">
      <c r="A20" s="269"/>
      <c r="B20" s="258" t="s">
        <v>89</v>
      </c>
      <c r="C20" s="44">
        <v>63856.994436</v>
      </c>
      <c r="D20" s="38">
        <v>81413.10292</v>
      </c>
      <c r="E20" s="38">
        <v>111646.783487</v>
      </c>
      <c r="F20" s="38">
        <v>87933.184096</v>
      </c>
      <c r="G20" s="38">
        <v>108263.928959</v>
      </c>
      <c r="H20" s="38">
        <v>125940.26798</v>
      </c>
      <c r="I20" s="38">
        <v>73751.133855</v>
      </c>
      <c r="J20" s="38">
        <v>9325.088568</v>
      </c>
      <c r="K20" s="38">
        <v>80500.250034</v>
      </c>
      <c r="L20" s="38">
        <v>109557.803295</v>
      </c>
      <c r="M20" s="61">
        <v>85434.364229</v>
      </c>
      <c r="N20" s="62">
        <v>91149.048497</v>
      </c>
      <c r="O20" s="211">
        <f t="shared" si="0"/>
        <v>1028771.9503560001</v>
      </c>
      <c r="P20" s="258" t="s">
        <v>89</v>
      </c>
      <c r="Q20" s="269"/>
      <c r="R20" s="151"/>
    </row>
    <row r="21" spans="1:18" ht="24">
      <c r="A21" s="269"/>
      <c r="B21" s="258" t="s">
        <v>49</v>
      </c>
      <c r="C21" s="44">
        <v>127732.66838</v>
      </c>
      <c r="D21" s="38">
        <v>142888.550863</v>
      </c>
      <c r="E21" s="38">
        <v>130409.078447</v>
      </c>
      <c r="F21" s="38">
        <v>154024.455678</v>
      </c>
      <c r="G21" s="38">
        <v>189174.160293</v>
      </c>
      <c r="H21" s="38">
        <v>179018.032185</v>
      </c>
      <c r="I21" s="38">
        <v>100527.782926</v>
      </c>
      <c r="J21" s="38">
        <v>11230.395564</v>
      </c>
      <c r="K21" s="38">
        <v>116361.88272</v>
      </c>
      <c r="L21" s="38">
        <v>167278.226583</v>
      </c>
      <c r="M21" s="61">
        <v>184690.56346</v>
      </c>
      <c r="N21" s="62">
        <v>190552.054436</v>
      </c>
      <c r="O21" s="211">
        <f t="shared" si="0"/>
        <v>1693887.8515350004</v>
      </c>
      <c r="P21" s="258" t="s">
        <v>49</v>
      </c>
      <c r="Q21" s="269"/>
      <c r="R21" s="151"/>
    </row>
    <row r="22" spans="1:18" ht="12.75">
      <c r="A22" s="269"/>
      <c r="B22" s="258" t="s">
        <v>50</v>
      </c>
      <c r="C22" s="44">
        <v>91184.886848</v>
      </c>
      <c r="D22" s="38">
        <v>79994.15195</v>
      </c>
      <c r="E22" s="38">
        <v>124766.064787</v>
      </c>
      <c r="F22" s="38">
        <v>104844.036124</v>
      </c>
      <c r="G22" s="38">
        <v>135830.247967</v>
      </c>
      <c r="H22" s="38">
        <v>147180.352711</v>
      </c>
      <c r="I22" s="38">
        <v>73412.030216</v>
      </c>
      <c r="J22" s="38">
        <v>9759.441378</v>
      </c>
      <c r="K22" s="38">
        <v>79780.221662</v>
      </c>
      <c r="L22" s="38">
        <v>111713.272922</v>
      </c>
      <c r="M22" s="61">
        <v>110058.438608</v>
      </c>
      <c r="N22" s="62">
        <v>84032.944468</v>
      </c>
      <c r="O22" s="211">
        <f t="shared" si="0"/>
        <v>1152556.089641</v>
      </c>
      <c r="P22" s="258" t="s">
        <v>50</v>
      </c>
      <c r="Q22" s="269"/>
      <c r="R22" s="151"/>
    </row>
    <row r="23" spans="1:18" ht="12.75">
      <c r="A23" s="269"/>
      <c r="B23" s="258" t="s">
        <v>51</v>
      </c>
      <c r="C23" s="44">
        <v>25081.499583</v>
      </c>
      <c r="D23" s="38">
        <v>19460.322249</v>
      </c>
      <c r="E23" s="38">
        <v>31846.429561</v>
      </c>
      <c r="F23" s="38">
        <v>25048.112541</v>
      </c>
      <c r="G23" s="38">
        <v>27462.712177</v>
      </c>
      <c r="H23" s="38">
        <v>30789.121321</v>
      </c>
      <c r="I23" s="38">
        <v>16280.848758</v>
      </c>
      <c r="J23" s="38">
        <v>3799.329008</v>
      </c>
      <c r="K23" s="38">
        <v>16333.586549</v>
      </c>
      <c r="L23" s="38">
        <v>23261.711316</v>
      </c>
      <c r="M23" s="61">
        <v>32677.725011</v>
      </c>
      <c r="N23" s="62">
        <v>25138.985339</v>
      </c>
      <c r="O23" s="211">
        <f t="shared" si="0"/>
        <v>277180.38341300003</v>
      </c>
      <c r="P23" s="258" t="s">
        <v>51</v>
      </c>
      <c r="Q23" s="269"/>
      <c r="R23" s="151"/>
    </row>
    <row r="24" spans="1:18" ht="12.75">
      <c r="A24" s="269"/>
      <c r="B24" s="258" t="s">
        <v>52</v>
      </c>
      <c r="C24" s="44">
        <v>831.845402</v>
      </c>
      <c r="D24" s="38">
        <v>535.321987</v>
      </c>
      <c r="E24" s="38">
        <v>153.367779</v>
      </c>
      <c r="F24" s="38">
        <v>150.871478</v>
      </c>
      <c r="G24" s="38">
        <v>159.910438</v>
      </c>
      <c r="H24" s="38">
        <v>320.986973</v>
      </c>
      <c r="I24" s="38">
        <v>28.623907</v>
      </c>
      <c r="J24" s="38">
        <v>0</v>
      </c>
      <c r="K24" s="38">
        <v>96.754736</v>
      </c>
      <c r="L24" s="38">
        <v>820.65</v>
      </c>
      <c r="M24" s="61">
        <v>708.327067</v>
      </c>
      <c r="N24" s="62">
        <v>628.577673</v>
      </c>
      <c r="O24" s="211">
        <f t="shared" si="0"/>
        <v>4435.237440000001</v>
      </c>
      <c r="P24" s="258" t="s">
        <v>52</v>
      </c>
      <c r="Q24" s="269"/>
      <c r="R24" s="151"/>
    </row>
    <row r="25" spans="1:18" ht="12.75">
      <c r="A25" s="269"/>
      <c r="B25" s="258" t="s">
        <v>57</v>
      </c>
      <c r="C25" s="44">
        <v>16946.041671</v>
      </c>
      <c r="D25" s="38">
        <v>17162.524639</v>
      </c>
      <c r="E25" s="38">
        <v>16880.239333</v>
      </c>
      <c r="F25" s="38">
        <v>20844.939416</v>
      </c>
      <c r="G25" s="38">
        <v>26305.122391</v>
      </c>
      <c r="H25" s="38">
        <v>27722.458023</v>
      </c>
      <c r="I25" s="38">
        <v>13356.89491</v>
      </c>
      <c r="J25" s="38">
        <v>1199.398834</v>
      </c>
      <c r="K25" s="38">
        <v>21200.955714</v>
      </c>
      <c r="L25" s="38">
        <v>23771.203707</v>
      </c>
      <c r="M25" s="61">
        <v>25085.094255</v>
      </c>
      <c r="N25" s="62">
        <v>23407.616656</v>
      </c>
      <c r="O25" s="211">
        <f t="shared" si="0"/>
        <v>233882.48954900002</v>
      </c>
      <c r="P25" s="258" t="s">
        <v>57</v>
      </c>
      <c r="Q25" s="269"/>
      <c r="R25" s="151"/>
    </row>
    <row r="26" spans="1:18" ht="13.5" thickBot="1">
      <c r="A26" s="269"/>
      <c r="B26" s="259" t="s">
        <v>56</v>
      </c>
      <c r="C26" s="154">
        <v>516.793937</v>
      </c>
      <c r="D26" s="35">
        <v>954.637932</v>
      </c>
      <c r="E26" s="35">
        <v>826.756994</v>
      </c>
      <c r="F26" s="35">
        <v>619.774903</v>
      </c>
      <c r="G26" s="35">
        <v>1338.578873</v>
      </c>
      <c r="H26" s="35">
        <v>1031.740996</v>
      </c>
      <c r="I26" s="35">
        <v>733.049235</v>
      </c>
      <c r="J26" s="35">
        <v>147.456968</v>
      </c>
      <c r="K26" s="35">
        <v>537.825671</v>
      </c>
      <c r="L26" s="35">
        <v>459.822012</v>
      </c>
      <c r="M26" s="63">
        <v>569.515261</v>
      </c>
      <c r="N26" s="64">
        <v>576.276977</v>
      </c>
      <c r="O26" s="212">
        <f t="shared" si="0"/>
        <v>8312.229759</v>
      </c>
      <c r="P26" s="259" t="s">
        <v>56</v>
      </c>
      <c r="Q26" s="269"/>
      <c r="R26" s="151"/>
    </row>
    <row r="27" spans="1:18" ht="13.5" thickBot="1">
      <c r="A27" s="270"/>
      <c r="B27" s="260" t="s">
        <v>161</v>
      </c>
      <c r="C27" s="207">
        <f aca="true" t="shared" si="1" ref="C27:N27">SUM(C6:C26)</f>
        <v>968195.425626</v>
      </c>
      <c r="D27" s="207">
        <f t="shared" si="1"/>
        <v>1157630.0500539998</v>
      </c>
      <c r="E27" s="207">
        <f t="shared" si="1"/>
        <v>1417017.69137</v>
      </c>
      <c r="F27" s="207">
        <f t="shared" si="1"/>
        <v>1280216.776168</v>
      </c>
      <c r="G27" s="207">
        <f t="shared" si="1"/>
        <v>1478246.5171220002</v>
      </c>
      <c r="H27" s="207">
        <f t="shared" si="1"/>
        <v>1323400.3242629997</v>
      </c>
      <c r="I27" s="207">
        <f t="shared" si="1"/>
        <v>906165.888827</v>
      </c>
      <c r="J27" s="207">
        <f t="shared" si="1"/>
        <v>404977.01815399993</v>
      </c>
      <c r="K27" s="207">
        <f t="shared" si="1"/>
        <v>1103869.9028969996</v>
      </c>
      <c r="L27" s="207">
        <f t="shared" si="1"/>
        <v>1284741.2878689996</v>
      </c>
      <c r="M27" s="207">
        <f t="shared" si="1"/>
        <v>1483207.172463</v>
      </c>
      <c r="N27" s="207">
        <f t="shared" si="1"/>
        <v>1363892.194192</v>
      </c>
      <c r="O27" s="208">
        <f>SUM(C27:N27)</f>
        <v>14171560.249004997</v>
      </c>
      <c r="P27" s="260" t="s">
        <v>161</v>
      </c>
      <c r="Q27" s="270"/>
      <c r="R27" s="151"/>
    </row>
    <row r="28" ht="12.75">
      <c r="M28" s="186"/>
    </row>
    <row r="30" ht="12.75">
      <c r="C30" s="184"/>
    </row>
    <row r="31" ht="12.75">
      <c r="C31" s="184"/>
    </row>
    <row r="32" ht="12.75">
      <c r="C32" s="184"/>
    </row>
    <row r="33" ht="12.75">
      <c r="C33" s="184"/>
    </row>
    <row r="34" ht="12.75">
      <c r="C34" s="184"/>
    </row>
    <row r="35" ht="12.75">
      <c r="C35" s="184"/>
    </row>
    <row r="36" ht="12.75">
      <c r="C36" s="184"/>
    </row>
    <row r="37" ht="12.75">
      <c r="C37" s="184"/>
    </row>
    <row r="38" ht="12.75">
      <c r="C38" s="184"/>
    </row>
    <row r="39" ht="12.75">
      <c r="C39" s="184"/>
    </row>
    <row r="40" ht="12.75">
      <c r="C40" s="184"/>
    </row>
    <row r="41" ht="12.75">
      <c r="C41" s="184"/>
    </row>
    <row r="42" ht="12.75">
      <c r="C42" s="184"/>
    </row>
    <row r="43" ht="12.75">
      <c r="C43" s="184"/>
    </row>
    <row r="44" ht="12.75">
      <c r="C44" s="184"/>
    </row>
    <row r="45" ht="12.75">
      <c r="C45" s="184"/>
    </row>
    <row r="46" ht="12.75">
      <c r="C46" s="184"/>
    </row>
    <row r="47" ht="12.75">
      <c r="C47" s="184"/>
    </row>
    <row r="48" ht="12.75">
      <c r="C48" s="184"/>
    </row>
    <row r="49" ht="12.75">
      <c r="C49" s="184"/>
    </row>
    <row r="50" ht="12.75">
      <c r="C50" s="184"/>
    </row>
  </sheetData>
  <sheetProtection/>
  <mergeCells count="3">
    <mergeCell ref="C4:O4"/>
    <mergeCell ref="A6:A27"/>
    <mergeCell ref="Q6:Q27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FY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3" bestFit="1" customWidth="1"/>
    <col min="2" max="2" width="24.8515625" style="67" customWidth="1"/>
    <col min="3" max="9" width="6.421875" style="4" bestFit="1" customWidth="1"/>
    <col min="10" max="14" width="6.421875" style="3" bestFit="1" customWidth="1"/>
    <col min="15" max="15" width="7.421875" style="3" bestFit="1" customWidth="1"/>
    <col min="16" max="16" width="26.28125" style="67" customWidth="1"/>
    <col min="17" max="17" width="3.57421875" style="3" bestFit="1" customWidth="1"/>
    <col min="18" max="18" width="10.28125" style="3" customWidth="1"/>
    <col min="19" max="16384" width="9.140625" style="3" customWidth="1"/>
  </cols>
  <sheetData>
    <row r="1" ht="18.75">
      <c r="A1" s="15" t="s">
        <v>144</v>
      </c>
    </row>
    <row r="2" spans="1:13" ht="12.75">
      <c r="A2" s="20" t="s">
        <v>53</v>
      </c>
      <c r="M2" s="213"/>
    </row>
    <row r="3" spans="1:15" ht="15" customHeight="1" thickBot="1">
      <c r="A3" s="20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3:15" ht="15" customHeight="1" thickBot="1">
      <c r="C4" s="271">
        <v>2006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</row>
    <row r="5" spans="3:15" ht="48" thickBot="1">
      <c r="C5" s="249" t="s">
        <v>98</v>
      </c>
      <c r="D5" s="250" t="s">
        <v>99</v>
      </c>
      <c r="E5" s="250" t="s">
        <v>100</v>
      </c>
      <c r="F5" s="250" t="s">
        <v>101</v>
      </c>
      <c r="G5" s="250" t="s">
        <v>102</v>
      </c>
      <c r="H5" s="250" t="s">
        <v>103</v>
      </c>
      <c r="I5" s="250" t="s">
        <v>104</v>
      </c>
      <c r="J5" s="250" t="s">
        <v>105</v>
      </c>
      <c r="K5" s="250" t="s">
        <v>106</v>
      </c>
      <c r="L5" s="250" t="s">
        <v>107</v>
      </c>
      <c r="M5" s="250" t="s">
        <v>108</v>
      </c>
      <c r="N5" s="251" t="s">
        <v>109</v>
      </c>
      <c r="O5" s="251" t="s">
        <v>165</v>
      </c>
    </row>
    <row r="6" spans="1:18" ht="12.75">
      <c r="A6" s="268" t="s">
        <v>93</v>
      </c>
      <c r="B6" s="257" t="s">
        <v>54</v>
      </c>
      <c r="C6" s="47">
        <v>915.785428</v>
      </c>
      <c r="D6" s="37">
        <v>1263.319075</v>
      </c>
      <c r="E6" s="37">
        <v>1364.039074</v>
      </c>
      <c r="F6" s="37">
        <v>1654.292372</v>
      </c>
      <c r="G6" s="37">
        <v>1166.856044</v>
      </c>
      <c r="H6" s="37">
        <v>1229.461301</v>
      </c>
      <c r="I6" s="37">
        <v>1286.466283</v>
      </c>
      <c r="J6" s="37">
        <v>1359.601139</v>
      </c>
      <c r="K6" s="37">
        <v>1054.592142</v>
      </c>
      <c r="L6" s="37">
        <v>810.50692</v>
      </c>
      <c r="M6" s="148">
        <v>2645.979599</v>
      </c>
      <c r="N6" s="149">
        <v>2625.64906</v>
      </c>
      <c r="O6" s="128">
        <f>SUM(C6:N6)</f>
        <v>17376.548437</v>
      </c>
      <c r="P6" s="257" t="s">
        <v>54</v>
      </c>
      <c r="Q6" s="268" t="s">
        <v>93</v>
      </c>
      <c r="R6" s="214"/>
    </row>
    <row r="7" spans="1:18" s="8" customFormat="1" ht="12.75">
      <c r="A7" s="269"/>
      <c r="B7" s="258" t="s">
        <v>39</v>
      </c>
      <c r="C7" s="49">
        <v>5291.084349</v>
      </c>
      <c r="D7" s="38">
        <v>7536.957443</v>
      </c>
      <c r="E7" s="38">
        <v>8821.404169</v>
      </c>
      <c r="F7" s="38">
        <v>5924.505266</v>
      </c>
      <c r="G7" s="33">
        <v>8992.38831</v>
      </c>
      <c r="H7" s="33">
        <v>22314.659876</v>
      </c>
      <c r="I7" s="33">
        <v>7418.957223</v>
      </c>
      <c r="J7" s="33">
        <v>6273.518288</v>
      </c>
      <c r="K7" s="33">
        <v>13747.020518</v>
      </c>
      <c r="L7" s="33">
        <v>11272.050974</v>
      </c>
      <c r="M7" s="61">
        <v>12492.76064</v>
      </c>
      <c r="N7" s="120">
        <v>10934.590221</v>
      </c>
      <c r="O7" s="127">
        <f aca="true" t="shared" si="0" ref="O7:O27">SUM(C7:N7)</f>
        <v>121019.89727700003</v>
      </c>
      <c r="P7" s="258" t="s">
        <v>39</v>
      </c>
      <c r="Q7" s="269"/>
      <c r="R7" s="151"/>
    </row>
    <row r="8" spans="1:181" ht="12.75">
      <c r="A8" s="269"/>
      <c r="B8" s="258" t="s">
        <v>40</v>
      </c>
      <c r="C8" s="49">
        <v>1043.9824</v>
      </c>
      <c r="D8" s="38">
        <v>1449.331906</v>
      </c>
      <c r="E8" s="38">
        <v>2253.977269</v>
      </c>
      <c r="F8" s="38">
        <v>1366.900667</v>
      </c>
      <c r="G8" s="38">
        <v>1984.379018</v>
      </c>
      <c r="H8" s="38">
        <v>1516.105379</v>
      </c>
      <c r="I8" s="38">
        <v>624.582885</v>
      </c>
      <c r="J8" s="38">
        <v>982.690176</v>
      </c>
      <c r="K8" s="38">
        <v>1498.219146</v>
      </c>
      <c r="L8" s="38">
        <v>1110.513177</v>
      </c>
      <c r="M8" s="61">
        <v>1345.780748</v>
      </c>
      <c r="N8" s="120">
        <v>3239.207156</v>
      </c>
      <c r="O8" s="127">
        <f t="shared" si="0"/>
        <v>18415.669927</v>
      </c>
      <c r="P8" s="258" t="s">
        <v>40</v>
      </c>
      <c r="Q8" s="269"/>
      <c r="R8" s="15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</row>
    <row r="9" spans="1:181" ht="12.75">
      <c r="A9" s="269"/>
      <c r="B9" s="258" t="s">
        <v>87</v>
      </c>
      <c r="C9" s="49">
        <v>17625.876631</v>
      </c>
      <c r="D9" s="38">
        <v>22518.255093</v>
      </c>
      <c r="E9" s="38">
        <v>34145.674538</v>
      </c>
      <c r="F9" s="38">
        <v>30356.235835</v>
      </c>
      <c r="G9" s="38">
        <v>28175.655909</v>
      </c>
      <c r="H9" s="38">
        <v>26456.034955</v>
      </c>
      <c r="I9" s="38">
        <v>12985.754426</v>
      </c>
      <c r="J9" s="38">
        <v>9539.581757</v>
      </c>
      <c r="K9" s="38">
        <v>26886.363131</v>
      </c>
      <c r="L9" s="38">
        <v>20816.612303</v>
      </c>
      <c r="M9" s="61">
        <v>25881.83252</v>
      </c>
      <c r="N9" s="120">
        <v>26722.955828</v>
      </c>
      <c r="O9" s="127">
        <f t="shared" si="0"/>
        <v>282110.832926</v>
      </c>
      <c r="P9" s="258" t="s">
        <v>87</v>
      </c>
      <c r="Q9" s="269"/>
      <c r="R9" s="15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</row>
    <row r="10" spans="1:181" ht="12.75">
      <c r="A10" s="269"/>
      <c r="B10" s="258" t="s">
        <v>86</v>
      </c>
      <c r="C10" s="49">
        <v>8532.511991</v>
      </c>
      <c r="D10" s="38">
        <v>10069.432182</v>
      </c>
      <c r="E10" s="38">
        <v>14840.619328</v>
      </c>
      <c r="F10" s="38">
        <v>10368.643032</v>
      </c>
      <c r="G10" s="38">
        <v>7953.246587</v>
      </c>
      <c r="H10" s="38">
        <v>7350.074021</v>
      </c>
      <c r="I10" s="38">
        <v>4892.452635</v>
      </c>
      <c r="J10" s="38">
        <v>3076.303352</v>
      </c>
      <c r="K10" s="38">
        <v>16967.500855</v>
      </c>
      <c r="L10" s="38">
        <v>14996.375373</v>
      </c>
      <c r="M10" s="61">
        <v>16222.83063</v>
      </c>
      <c r="N10" s="120">
        <v>13769.136444</v>
      </c>
      <c r="O10" s="127">
        <f t="shared" si="0"/>
        <v>129039.12643</v>
      </c>
      <c r="P10" s="258" t="s">
        <v>86</v>
      </c>
      <c r="Q10" s="269"/>
      <c r="R10" s="18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</row>
    <row r="11" spans="1:181" ht="12.75">
      <c r="A11" s="269"/>
      <c r="B11" s="258" t="s">
        <v>41</v>
      </c>
      <c r="C11" s="49">
        <v>9826.841726</v>
      </c>
      <c r="D11" s="38">
        <v>23955.213362</v>
      </c>
      <c r="E11" s="38">
        <v>15836.047436</v>
      </c>
      <c r="F11" s="38">
        <v>30336.203976</v>
      </c>
      <c r="G11" s="38">
        <v>17851.385004</v>
      </c>
      <c r="H11" s="38">
        <v>29628.248532</v>
      </c>
      <c r="I11" s="38">
        <v>10181.005777</v>
      </c>
      <c r="J11" s="38">
        <v>6767.446442</v>
      </c>
      <c r="K11" s="38">
        <v>20686.991665</v>
      </c>
      <c r="L11" s="38">
        <v>15736.918712</v>
      </c>
      <c r="M11" s="61">
        <v>39522.503031</v>
      </c>
      <c r="N11" s="120">
        <v>24553.571181</v>
      </c>
      <c r="O11" s="127">
        <f t="shared" si="0"/>
        <v>244882.37684400004</v>
      </c>
      <c r="P11" s="258" t="s">
        <v>41</v>
      </c>
      <c r="Q11" s="269"/>
      <c r="R11" s="18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</row>
    <row r="12" spans="1:181" ht="12.75">
      <c r="A12" s="269"/>
      <c r="B12" s="258" t="s">
        <v>88</v>
      </c>
      <c r="C12" s="49">
        <v>10198.752751</v>
      </c>
      <c r="D12" s="38">
        <v>11166.912213</v>
      </c>
      <c r="E12" s="38">
        <v>11777.99853</v>
      </c>
      <c r="F12" s="38">
        <v>11353.605898</v>
      </c>
      <c r="G12" s="38">
        <v>13760.44226</v>
      </c>
      <c r="H12" s="38">
        <v>12483.280331</v>
      </c>
      <c r="I12" s="38">
        <v>6606.106558</v>
      </c>
      <c r="J12" s="38">
        <v>6736.150404</v>
      </c>
      <c r="K12" s="38">
        <v>10728.377262</v>
      </c>
      <c r="L12" s="38">
        <v>10787.414977</v>
      </c>
      <c r="M12" s="61">
        <v>11417.374282</v>
      </c>
      <c r="N12" s="120">
        <v>10599.933381</v>
      </c>
      <c r="O12" s="127">
        <f t="shared" si="0"/>
        <v>127616.348847</v>
      </c>
      <c r="P12" s="258" t="s">
        <v>88</v>
      </c>
      <c r="Q12" s="269"/>
      <c r="R12" s="18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</row>
    <row r="13" spans="1:181" ht="24">
      <c r="A13" s="269"/>
      <c r="B13" s="258" t="s">
        <v>42</v>
      </c>
      <c r="C13" s="49">
        <v>1504.234925</v>
      </c>
      <c r="D13" s="38">
        <v>1471.906491</v>
      </c>
      <c r="E13" s="38">
        <v>2039.549775</v>
      </c>
      <c r="F13" s="38">
        <v>1981.473426</v>
      </c>
      <c r="G13" s="38">
        <v>1866.102601</v>
      </c>
      <c r="H13" s="38">
        <v>2476.271627</v>
      </c>
      <c r="I13" s="38">
        <v>1101.768842</v>
      </c>
      <c r="J13" s="38">
        <v>1018.656566</v>
      </c>
      <c r="K13" s="38">
        <v>1851.920503</v>
      </c>
      <c r="L13" s="38">
        <v>1865.714235</v>
      </c>
      <c r="M13" s="61">
        <v>1484.643511</v>
      </c>
      <c r="N13" s="120">
        <v>1733.930076</v>
      </c>
      <c r="O13" s="127">
        <f t="shared" si="0"/>
        <v>20396.172577999998</v>
      </c>
      <c r="P13" s="258" t="s">
        <v>42</v>
      </c>
      <c r="Q13" s="269"/>
      <c r="R13" s="18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</row>
    <row r="14" spans="1:181" ht="12.75">
      <c r="A14" s="269"/>
      <c r="B14" s="258" t="s">
        <v>43</v>
      </c>
      <c r="C14" s="49">
        <v>1541.511783</v>
      </c>
      <c r="D14" s="38">
        <v>1842.576245</v>
      </c>
      <c r="E14" s="38">
        <v>2952.235147</v>
      </c>
      <c r="F14" s="38">
        <v>3348.846225</v>
      </c>
      <c r="G14" s="38">
        <v>3600.662262</v>
      </c>
      <c r="H14" s="38">
        <v>2334.870055</v>
      </c>
      <c r="I14" s="38">
        <v>2030.929913</v>
      </c>
      <c r="J14" s="38">
        <v>1215.913626</v>
      </c>
      <c r="K14" s="38">
        <v>3126.607349</v>
      </c>
      <c r="L14" s="38">
        <v>1556.086695</v>
      </c>
      <c r="M14" s="61">
        <v>2503.428006</v>
      </c>
      <c r="N14" s="120">
        <v>2503.286666</v>
      </c>
      <c r="O14" s="127">
        <f t="shared" si="0"/>
        <v>28556.953971999996</v>
      </c>
      <c r="P14" s="258" t="s">
        <v>43</v>
      </c>
      <c r="Q14" s="269"/>
      <c r="R14" s="18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</row>
    <row r="15" spans="1:181" ht="24">
      <c r="A15" s="269"/>
      <c r="B15" s="258" t="s">
        <v>44</v>
      </c>
      <c r="C15" s="49">
        <v>13447.051359</v>
      </c>
      <c r="D15" s="38">
        <v>13567.824986</v>
      </c>
      <c r="E15" s="38">
        <v>17927.137072</v>
      </c>
      <c r="F15" s="38">
        <v>17898.43541</v>
      </c>
      <c r="G15" s="38">
        <v>14117.679299</v>
      </c>
      <c r="H15" s="38">
        <v>19991.180116</v>
      </c>
      <c r="I15" s="38">
        <v>13934.973095</v>
      </c>
      <c r="J15" s="38">
        <v>12847.614941</v>
      </c>
      <c r="K15" s="38">
        <v>19965.076053</v>
      </c>
      <c r="L15" s="38">
        <v>15410.848898</v>
      </c>
      <c r="M15" s="61">
        <v>20176.643574</v>
      </c>
      <c r="N15" s="120">
        <v>22347.691907</v>
      </c>
      <c r="O15" s="127">
        <f t="shared" si="0"/>
        <v>201632.15670999998</v>
      </c>
      <c r="P15" s="258" t="s">
        <v>44</v>
      </c>
      <c r="Q15" s="269"/>
      <c r="R15" s="18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181" ht="12.75">
      <c r="A16" s="269"/>
      <c r="B16" s="258" t="s">
        <v>45</v>
      </c>
      <c r="C16" s="49">
        <v>8261.879624</v>
      </c>
      <c r="D16" s="38">
        <v>10390.419014</v>
      </c>
      <c r="E16" s="38">
        <v>12364.519009</v>
      </c>
      <c r="F16" s="38">
        <v>11802.84307</v>
      </c>
      <c r="G16" s="38">
        <v>10738.638639</v>
      </c>
      <c r="H16" s="38">
        <v>11894.65828</v>
      </c>
      <c r="I16" s="38">
        <v>10965.196652</v>
      </c>
      <c r="J16" s="38">
        <v>7552.424041</v>
      </c>
      <c r="K16" s="38">
        <v>11834.946986</v>
      </c>
      <c r="L16" s="38">
        <v>12353.823516</v>
      </c>
      <c r="M16" s="61">
        <v>12096.684984</v>
      </c>
      <c r="N16" s="120">
        <v>11331.246204</v>
      </c>
      <c r="O16" s="127">
        <f t="shared" si="0"/>
        <v>131587.280019</v>
      </c>
      <c r="P16" s="258" t="s">
        <v>45</v>
      </c>
      <c r="Q16" s="269"/>
      <c r="R16" s="167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</row>
    <row r="17" spans="1:181" ht="24">
      <c r="A17" s="269"/>
      <c r="B17" s="258" t="s">
        <v>46</v>
      </c>
      <c r="C17" s="49">
        <v>1162.321101</v>
      </c>
      <c r="D17" s="38">
        <v>1976.639308</v>
      </c>
      <c r="E17" s="38">
        <v>2119.804809</v>
      </c>
      <c r="F17" s="38">
        <v>2458.644715</v>
      </c>
      <c r="G17" s="38">
        <v>2404.180612</v>
      </c>
      <c r="H17" s="38">
        <v>2736.587376</v>
      </c>
      <c r="I17" s="38">
        <v>1103.403604</v>
      </c>
      <c r="J17" s="38">
        <v>966.398684</v>
      </c>
      <c r="K17" s="38">
        <v>2261.107612</v>
      </c>
      <c r="L17" s="38">
        <v>1710.909353</v>
      </c>
      <c r="M17" s="61">
        <v>1640.840319</v>
      </c>
      <c r="N17" s="120">
        <v>2245.633151</v>
      </c>
      <c r="O17" s="127">
        <f t="shared" si="0"/>
        <v>22786.470644</v>
      </c>
      <c r="P17" s="258" t="s">
        <v>46</v>
      </c>
      <c r="Q17" s="269"/>
      <c r="R17" s="15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ht="24">
      <c r="A18" s="269"/>
      <c r="B18" s="258" t="s">
        <v>47</v>
      </c>
      <c r="C18" s="49">
        <v>4714.572061</v>
      </c>
      <c r="D18" s="38">
        <v>5402.991724</v>
      </c>
      <c r="E18" s="38">
        <v>6194.824944</v>
      </c>
      <c r="F18" s="38">
        <v>8210.281081</v>
      </c>
      <c r="G18" s="38">
        <v>8080.658254</v>
      </c>
      <c r="H18" s="38">
        <v>8329.917642</v>
      </c>
      <c r="I18" s="38">
        <v>3453.786021</v>
      </c>
      <c r="J18" s="38">
        <v>3337.609956</v>
      </c>
      <c r="K18" s="38">
        <v>6141.552368</v>
      </c>
      <c r="L18" s="38">
        <v>5092.120527</v>
      </c>
      <c r="M18" s="61">
        <v>7044.973128</v>
      </c>
      <c r="N18" s="120">
        <v>6346.696236</v>
      </c>
      <c r="O18" s="127">
        <f t="shared" si="0"/>
        <v>72349.983942</v>
      </c>
      <c r="P18" s="258" t="s">
        <v>47</v>
      </c>
      <c r="Q18" s="269"/>
      <c r="R18" s="183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" ht="24">
      <c r="A19" s="269"/>
      <c r="B19" s="258" t="s">
        <v>55</v>
      </c>
      <c r="C19" s="49">
        <v>64581.225458</v>
      </c>
      <c r="D19" s="38">
        <v>51836.741869</v>
      </c>
      <c r="E19" s="38">
        <v>67403.008966</v>
      </c>
      <c r="F19" s="38">
        <v>114630.407021</v>
      </c>
      <c r="G19" s="38">
        <v>191520.187099</v>
      </c>
      <c r="H19" s="38">
        <v>130515.175289</v>
      </c>
      <c r="I19" s="38">
        <v>22542.342896</v>
      </c>
      <c r="J19" s="38">
        <v>18285.799711</v>
      </c>
      <c r="K19" s="38">
        <v>35997.43359</v>
      </c>
      <c r="L19" s="38">
        <v>32478.81189</v>
      </c>
      <c r="M19" s="61">
        <v>62871.385615</v>
      </c>
      <c r="N19" s="120">
        <v>43609.456336</v>
      </c>
      <c r="O19" s="127">
        <f t="shared" si="0"/>
        <v>836271.9757400001</v>
      </c>
      <c r="P19" s="258" t="s">
        <v>55</v>
      </c>
      <c r="Q19" s="269"/>
      <c r="R19" s="151"/>
    </row>
    <row r="20" spans="1:18" ht="24">
      <c r="A20" s="269"/>
      <c r="B20" s="258" t="s">
        <v>89</v>
      </c>
      <c r="C20" s="49">
        <v>23519.377156</v>
      </c>
      <c r="D20" s="38">
        <v>37914.249822</v>
      </c>
      <c r="E20" s="38">
        <v>44070.093756</v>
      </c>
      <c r="F20" s="38">
        <v>39254.105406</v>
      </c>
      <c r="G20" s="38">
        <v>51591.937864</v>
      </c>
      <c r="H20" s="38">
        <v>47912.508209</v>
      </c>
      <c r="I20" s="38">
        <v>16510.033468</v>
      </c>
      <c r="J20" s="38">
        <v>7516.928879</v>
      </c>
      <c r="K20" s="38">
        <v>41215.167256</v>
      </c>
      <c r="L20" s="38">
        <v>56146.56005</v>
      </c>
      <c r="M20" s="61">
        <v>59639.908362</v>
      </c>
      <c r="N20" s="120">
        <v>58537.170088</v>
      </c>
      <c r="O20" s="127">
        <f t="shared" si="0"/>
        <v>483828.040316</v>
      </c>
      <c r="P20" s="258" t="s">
        <v>89</v>
      </c>
      <c r="Q20" s="269"/>
      <c r="R20" s="151"/>
    </row>
    <row r="21" spans="1:18" ht="24">
      <c r="A21" s="269"/>
      <c r="B21" s="258" t="s">
        <v>49</v>
      </c>
      <c r="C21" s="49">
        <v>29959.369257</v>
      </c>
      <c r="D21" s="38">
        <v>36775.844099</v>
      </c>
      <c r="E21" s="38">
        <v>51064.486278</v>
      </c>
      <c r="F21" s="38">
        <v>44119.801329</v>
      </c>
      <c r="G21" s="38">
        <v>51658.455989</v>
      </c>
      <c r="H21" s="38">
        <v>47379.58998</v>
      </c>
      <c r="I21" s="38">
        <v>31783.881521</v>
      </c>
      <c r="J21" s="38">
        <v>33441.946971</v>
      </c>
      <c r="K21" s="38">
        <v>44373.942314</v>
      </c>
      <c r="L21" s="38">
        <v>41526.382213</v>
      </c>
      <c r="M21" s="61">
        <v>38657.677477</v>
      </c>
      <c r="N21" s="120">
        <v>52252.650802</v>
      </c>
      <c r="O21" s="127">
        <f t="shared" si="0"/>
        <v>502994.02822999994</v>
      </c>
      <c r="P21" s="258" t="s">
        <v>49</v>
      </c>
      <c r="Q21" s="269"/>
      <c r="R21" s="183"/>
    </row>
    <row r="22" spans="1:18" ht="12.75">
      <c r="A22" s="269"/>
      <c r="B22" s="258" t="s">
        <v>50</v>
      </c>
      <c r="C22" s="49">
        <v>2309.663635</v>
      </c>
      <c r="D22" s="38">
        <v>3591.86051</v>
      </c>
      <c r="E22" s="38">
        <v>2171.172343</v>
      </c>
      <c r="F22" s="38">
        <v>2582.015313</v>
      </c>
      <c r="G22" s="38">
        <v>2574.392228</v>
      </c>
      <c r="H22" s="38">
        <v>11358.143208</v>
      </c>
      <c r="I22" s="38">
        <v>3019.532766</v>
      </c>
      <c r="J22" s="38">
        <v>816.445875</v>
      </c>
      <c r="K22" s="38">
        <v>5328.370609</v>
      </c>
      <c r="L22" s="38">
        <v>11317.943418</v>
      </c>
      <c r="M22" s="61">
        <v>3169.806014</v>
      </c>
      <c r="N22" s="120">
        <v>2409.149246</v>
      </c>
      <c r="O22" s="127">
        <f t="shared" si="0"/>
        <v>50648.49516500001</v>
      </c>
      <c r="P22" s="258" t="s">
        <v>50</v>
      </c>
      <c r="Q22" s="269"/>
      <c r="R22" s="183"/>
    </row>
    <row r="23" spans="1:18" ht="12.75">
      <c r="A23" s="269"/>
      <c r="B23" s="258" t="s">
        <v>51</v>
      </c>
      <c r="C23" s="49">
        <v>2205.793155</v>
      </c>
      <c r="D23" s="38">
        <v>2095.673204</v>
      </c>
      <c r="E23" s="38">
        <v>3601.934261</v>
      </c>
      <c r="F23" s="38">
        <v>2062.113197</v>
      </c>
      <c r="G23" s="38">
        <v>3292.431438</v>
      </c>
      <c r="H23" s="38">
        <v>3859.255364</v>
      </c>
      <c r="I23" s="38">
        <v>1482.71137</v>
      </c>
      <c r="J23" s="38">
        <v>150.330874</v>
      </c>
      <c r="K23" s="38">
        <v>3718.688764</v>
      </c>
      <c r="L23" s="38">
        <v>2276.893663</v>
      </c>
      <c r="M23" s="61">
        <v>2464.439379</v>
      </c>
      <c r="N23" s="120">
        <v>3090.564081</v>
      </c>
      <c r="O23" s="127">
        <f t="shared" si="0"/>
        <v>30300.828749999997</v>
      </c>
      <c r="P23" s="258" t="s">
        <v>51</v>
      </c>
      <c r="Q23" s="269"/>
      <c r="R23" s="183"/>
    </row>
    <row r="24" spans="1:18" ht="12.75">
      <c r="A24" s="269"/>
      <c r="B24" s="258" t="s">
        <v>52</v>
      </c>
      <c r="C24" s="49">
        <v>18.35</v>
      </c>
      <c r="D24" s="129">
        <v>0</v>
      </c>
      <c r="E24" s="38">
        <v>27.2</v>
      </c>
      <c r="F24" s="38">
        <v>19.1</v>
      </c>
      <c r="G24" s="38">
        <v>61.896703</v>
      </c>
      <c r="H24" s="38">
        <v>8.95</v>
      </c>
      <c r="I24" s="38">
        <v>8.55</v>
      </c>
      <c r="J24" s="129">
        <v>0</v>
      </c>
      <c r="K24" s="38">
        <v>61.520349</v>
      </c>
      <c r="L24" s="38">
        <v>23.7</v>
      </c>
      <c r="M24" s="61">
        <v>168.6</v>
      </c>
      <c r="N24" s="120">
        <v>5.000001</v>
      </c>
      <c r="O24" s="127">
        <f t="shared" si="0"/>
        <v>402.867053</v>
      </c>
      <c r="P24" s="258" t="s">
        <v>52</v>
      </c>
      <c r="Q24" s="269"/>
      <c r="R24" s="183"/>
    </row>
    <row r="25" spans="1:18" ht="24">
      <c r="A25" s="269"/>
      <c r="B25" s="258" t="s">
        <v>90</v>
      </c>
      <c r="C25" s="49">
        <v>6139.589037</v>
      </c>
      <c r="D25" s="38">
        <v>7142.598496</v>
      </c>
      <c r="E25" s="38">
        <v>8574.027018</v>
      </c>
      <c r="F25" s="38">
        <v>7552.028172</v>
      </c>
      <c r="G25" s="38">
        <v>7898.268341</v>
      </c>
      <c r="H25" s="38">
        <v>15988.218072</v>
      </c>
      <c r="I25" s="38">
        <v>4297.453124</v>
      </c>
      <c r="J25" s="38">
        <v>5587.953424</v>
      </c>
      <c r="K25" s="38">
        <v>11798.011416</v>
      </c>
      <c r="L25" s="38">
        <v>9240.222449</v>
      </c>
      <c r="M25" s="61">
        <v>10914.185107</v>
      </c>
      <c r="N25" s="120">
        <v>10362.868898</v>
      </c>
      <c r="O25" s="127">
        <f t="shared" si="0"/>
        <v>105495.423554</v>
      </c>
      <c r="P25" s="258" t="s">
        <v>90</v>
      </c>
      <c r="Q25" s="269"/>
      <c r="R25" s="151"/>
    </row>
    <row r="26" spans="1:18" ht="13.5" thickBot="1">
      <c r="A26" s="269"/>
      <c r="B26" s="259" t="s">
        <v>56</v>
      </c>
      <c r="C26" s="50">
        <v>5256.745253</v>
      </c>
      <c r="D26" s="35">
        <v>473.060649</v>
      </c>
      <c r="E26" s="35">
        <v>505.632281</v>
      </c>
      <c r="F26" s="35">
        <v>445.355341</v>
      </c>
      <c r="G26" s="35">
        <v>407.57615</v>
      </c>
      <c r="H26" s="35">
        <v>623.570429</v>
      </c>
      <c r="I26" s="35">
        <v>227.601444</v>
      </c>
      <c r="J26" s="35">
        <v>2212.743635</v>
      </c>
      <c r="K26" s="35">
        <v>1759.998637</v>
      </c>
      <c r="L26" s="35">
        <v>800.090725</v>
      </c>
      <c r="M26" s="156">
        <v>678.305045</v>
      </c>
      <c r="N26" s="157">
        <v>947.99279</v>
      </c>
      <c r="O26" s="141">
        <f t="shared" si="0"/>
        <v>14338.672379</v>
      </c>
      <c r="P26" s="259" t="s">
        <v>56</v>
      </c>
      <c r="Q26" s="269"/>
      <c r="R26" s="151"/>
    </row>
    <row r="27" spans="1:17" ht="13.5" thickBot="1">
      <c r="A27" s="270"/>
      <c r="B27" s="260" t="s">
        <v>161</v>
      </c>
      <c r="C27" s="40">
        <f>SUM(C6:C26)</f>
        <v>218056.51907999997</v>
      </c>
      <c r="D27" s="66">
        <f aca="true" t="shared" si="1" ref="D27:N27">SUM(D6:D26)</f>
        <v>252441.807691</v>
      </c>
      <c r="E27" s="40">
        <f t="shared" si="1"/>
        <v>310055.3860030001</v>
      </c>
      <c r="F27" s="66">
        <f t="shared" si="1"/>
        <v>347725.836752</v>
      </c>
      <c r="G27" s="36">
        <f t="shared" si="1"/>
        <v>429697.4206109999</v>
      </c>
      <c r="H27" s="66">
        <f t="shared" si="1"/>
        <v>406386.760042</v>
      </c>
      <c r="I27" s="40">
        <f t="shared" si="1"/>
        <v>156457.49050299998</v>
      </c>
      <c r="J27" s="66">
        <f t="shared" si="1"/>
        <v>129686.05874100002</v>
      </c>
      <c r="K27" s="40">
        <f t="shared" si="1"/>
        <v>281003.408525</v>
      </c>
      <c r="L27" s="66">
        <f t="shared" si="1"/>
        <v>267330.50006800005</v>
      </c>
      <c r="M27" s="40">
        <f t="shared" si="1"/>
        <v>333040.58197099995</v>
      </c>
      <c r="N27" s="40">
        <f t="shared" si="1"/>
        <v>310168.3797529999</v>
      </c>
      <c r="O27" s="140">
        <f t="shared" si="0"/>
        <v>3442050.14974</v>
      </c>
      <c r="P27" s="260" t="s">
        <v>161</v>
      </c>
      <c r="Q27" s="270"/>
    </row>
    <row r="28" ht="12.75">
      <c r="A28" s="27"/>
    </row>
    <row r="29" spans="1:14" ht="12.75">
      <c r="A29" s="27"/>
      <c r="C29" s="162"/>
      <c r="D29" s="162"/>
      <c r="E29" s="162"/>
      <c r="F29" s="162"/>
      <c r="G29" s="185"/>
      <c r="H29" s="162"/>
      <c r="I29" s="162"/>
      <c r="J29" s="163"/>
      <c r="K29" s="163"/>
      <c r="L29" s="163"/>
      <c r="M29" s="163"/>
      <c r="N29" s="163"/>
    </row>
    <row r="30" spans="1:3" ht="12.75">
      <c r="A30" s="27"/>
      <c r="C30" s="187"/>
    </row>
    <row r="31" spans="1:3" ht="12.75">
      <c r="A31" s="27"/>
      <c r="C31" s="187"/>
    </row>
    <row r="32" spans="1:3" ht="12.75">
      <c r="A32" s="27"/>
      <c r="C32" s="187"/>
    </row>
    <row r="33" spans="1:3" ht="12.75">
      <c r="A33" s="27"/>
      <c r="C33" s="187"/>
    </row>
    <row r="34" spans="1:3" ht="12.75">
      <c r="A34" s="27"/>
      <c r="C34" s="187"/>
    </row>
    <row r="35" ht="12.75">
      <c r="C35" s="187"/>
    </row>
    <row r="36" ht="12.75">
      <c r="C36" s="187"/>
    </row>
    <row r="37" ht="12.75">
      <c r="C37" s="187"/>
    </row>
    <row r="38" ht="12.75">
      <c r="C38" s="187"/>
    </row>
    <row r="39" ht="12.75">
      <c r="C39" s="187"/>
    </row>
    <row r="40" ht="12.75">
      <c r="C40" s="187"/>
    </row>
    <row r="41" ht="12.75">
      <c r="C41" s="187"/>
    </row>
    <row r="42" ht="12.75">
      <c r="C42" s="187"/>
    </row>
    <row r="43" ht="12.75">
      <c r="C43" s="187"/>
    </row>
    <row r="44" ht="12.75">
      <c r="C44" s="187"/>
    </row>
    <row r="45" ht="12.75">
      <c r="C45" s="187"/>
    </row>
    <row r="46" ht="12.75">
      <c r="C46" s="187"/>
    </row>
    <row r="47" ht="12.75">
      <c r="C47" s="187"/>
    </row>
    <row r="48" ht="12.75">
      <c r="C48" s="187"/>
    </row>
    <row r="49" ht="12.75">
      <c r="C49" s="187"/>
    </row>
    <row r="50" ht="12.75">
      <c r="C50" s="187"/>
    </row>
  </sheetData>
  <sheetProtection/>
  <mergeCells count="3">
    <mergeCell ref="A6:A27"/>
    <mergeCell ref="C4:O4"/>
    <mergeCell ref="Q6:Q27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W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9" customWidth="1"/>
    <col min="2" max="2" width="29.57421875" style="75" customWidth="1"/>
    <col min="3" max="14" width="10.57421875" style="25" customWidth="1"/>
    <col min="15" max="15" width="10.57421875" style="143" customWidth="1"/>
    <col min="16" max="16" width="29.57421875" style="75" customWidth="1"/>
    <col min="17" max="17" width="3.7109375" style="25" customWidth="1"/>
    <col min="18" max="18" width="9.140625" style="166" customWidth="1"/>
    <col min="19" max="49" width="9.140625" style="25" customWidth="1"/>
    <col min="50" max="16384" width="9.140625" style="9" customWidth="1"/>
  </cols>
  <sheetData>
    <row r="1" spans="1:8" ht="18.75">
      <c r="A1" s="15" t="s">
        <v>143</v>
      </c>
      <c r="C1" s="4"/>
      <c r="D1" s="4"/>
      <c r="E1" s="4"/>
      <c r="F1" s="4"/>
      <c r="G1" s="4"/>
      <c r="H1" s="4"/>
    </row>
    <row r="2" ht="12.75">
      <c r="A2" s="12" t="s">
        <v>27</v>
      </c>
    </row>
    <row r="3" ht="9.75" customHeight="1">
      <c r="A3" s="12" t="s">
        <v>110</v>
      </c>
    </row>
    <row r="4" ht="9.75" customHeight="1" thickBot="1">
      <c r="A4" s="12"/>
    </row>
    <row r="5" spans="1:17" ht="15" customHeight="1" thickBot="1">
      <c r="A5" s="12"/>
      <c r="C5" s="271">
        <v>2006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Q5" s="24"/>
    </row>
    <row r="6" spans="3:49" ht="48" customHeight="1" thickBot="1">
      <c r="C6" s="249" t="s">
        <v>98</v>
      </c>
      <c r="D6" s="250" t="s">
        <v>99</v>
      </c>
      <c r="E6" s="250" t="s">
        <v>100</v>
      </c>
      <c r="F6" s="250" t="s">
        <v>101</v>
      </c>
      <c r="G6" s="250" t="s">
        <v>102</v>
      </c>
      <c r="H6" s="250" t="s">
        <v>103</v>
      </c>
      <c r="I6" s="250" t="s">
        <v>104</v>
      </c>
      <c r="J6" s="250" t="s">
        <v>105</v>
      </c>
      <c r="K6" s="250" t="s">
        <v>106</v>
      </c>
      <c r="L6" s="250" t="s">
        <v>107</v>
      </c>
      <c r="M6" s="250" t="s">
        <v>108</v>
      </c>
      <c r="N6" s="251" t="s">
        <v>109</v>
      </c>
      <c r="O6" s="251" t="s">
        <v>165</v>
      </c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</row>
    <row r="7" spans="1:49" ht="11.25" customHeight="1" thickBot="1">
      <c r="A7" s="285" t="s">
        <v>96</v>
      </c>
      <c r="B7" s="85" t="s">
        <v>141</v>
      </c>
      <c r="C7" s="39">
        <f>SUM(C8:C17)</f>
        <v>129206.84918600002</v>
      </c>
      <c r="D7" s="53">
        <f aca="true" t="shared" si="0" ref="D7:N7">SUM(D8:D17)</f>
        <v>169655.681362</v>
      </c>
      <c r="E7" s="53">
        <f t="shared" si="0"/>
        <v>281409.654906</v>
      </c>
      <c r="F7" s="53">
        <f t="shared" si="0"/>
        <v>205643.931234</v>
      </c>
      <c r="G7" s="53">
        <f t="shared" si="0"/>
        <v>149911.26091600003</v>
      </c>
      <c r="H7" s="53">
        <f t="shared" si="0"/>
        <v>209763.78407</v>
      </c>
      <c r="I7" s="53">
        <f t="shared" si="0"/>
        <v>88415.326359</v>
      </c>
      <c r="J7" s="53">
        <f t="shared" si="0"/>
        <v>35066.59241900001</v>
      </c>
      <c r="K7" s="53">
        <f t="shared" si="0"/>
        <v>137228.907209</v>
      </c>
      <c r="L7" s="53">
        <f t="shared" si="0"/>
        <v>168441.000997</v>
      </c>
      <c r="M7" s="53">
        <f t="shared" si="0"/>
        <v>205589.04806399997</v>
      </c>
      <c r="N7" s="126">
        <f t="shared" si="0"/>
        <v>218319.74720299998</v>
      </c>
      <c r="O7" s="161">
        <f>SUM(C7:N7)</f>
        <v>1998651.783925</v>
      </c>
      <c r="P7" s="85" t="s">
        <v>141</v>
      </c>
      <c r="Q7" s="285" t="s">
        <v>96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</row>
    <row r="8" spans="1:17" ht="11.25" customHeight="1">
      <c r="A8" s="286"/>
      <c r="B8" s="86" t="s">
        <v>58</v>
      </c>
      <c r="C8" s="54">
        <v>19789.846</v>
      </c>
      <c r="D8" s="32">
        <v>17545.520919</v>
      </c>
      <c r="E8" s="32">
        <v>23868.582035</v>
      </c>
      <c r="F8" s="32">
        <v>20378.774171</v>
      </c>
      <c r="G8" s="32">
        <v>25092.607432</v>
      </c>
      <c r="H8" s="32">
        <v>22947.97384</v>
      </c>
      <c r="I8" s="32">
        <v>11245.705361</v>
      </c>
      <c r="J8" s="32">
        <v>11692.877547</v>
      </c>
      <c r="K8" s="32">
        <v>28661.098534</v>
      </c>
      <c r="L8" s="32">
        <v>31754.925701</v>
      </c>
      <c r="M8" s="121">
        <v>30823.556322</v>
      </c>
      <c r="N8" s="124">
        <v>24552.079427</v>
      </c>
      <c r="O8" s="145">
        <f aca="true" t="shared" si="1" ref="O8:O57">SUM(C8:N8)</f>
        <v>268353.547289</v>
      </c>
      <c r="P8" s="86" t="s">
        <v>58</v>
      </c>
      <c r="Q8" s="286"/>
    </row>
    <row r="9" spans="1:49" ht="11.25" customHeight="1">
      <c r="A9" s="286"/>
      <c r="B9" s="78" t="s">
        <v>59</v>
      </c>
      <c r="C9" s="45">
        <v>40743.194973</v>
      </c>
      <c r="D9" s="33">
        <v>18787.334527</v>
      </c>
      <c r="E9" s="33">
        <v>93395.462201</v>
      </c>
      <c r="F9" s="33">
        <v>75055.558454</v>
      </c>
      <c r="G9" s="33">
        <v>22889.511476</v>
      </c>
      <c r="H9" s="33">
        <v>24373.562932</v>
      </c>
      <c r="I9" s="33">
        <v>13295.885593</v>
      </c>
      <c r="J9" s="33">
        <v>6317.556668</v>
      </c>
      <c r="K9" s="33">
        <v>25703.924947</v>
      </c>
      <c r="L9" s="33">
        <v>32029.562051</v>
      </c>
      <c r="M9" s="55">
        <v>33579.992498</v>
      </c>
      <c r="N9" s="123">
        <v>60772.655602</v>
      </c>
      <c r="O9" s="146">
        <f t="shared" si="1"/>
        <v>446944.20192200004</v>
      </c>
      <c r="P9" s="78" t="s">
        <v>59</v>
      </c>
      <c r="Q9" s="28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17" ht="11.25" customHeight="1">
      <c r="A10" s="286"/>
      <c r="B10" s="78" t="s">
        <v>60</v>
      </c>
      <c r="C10" s="45">
        <v>12704.96563</v>
      </c>
      <c r="D10" s="33">
        <v>12181.476776</v>
      </c>
      <c r="E10" s="33">
        <v>20782.779851</v>
      </c>
      <c r="F10" s="33">
        <v>16201.048498</v>
      </c>
      <c r="G10" s="33">
        <v>23359.613249</v>
      </c>
      <c r="H10" s="33">
        <v>25272.329987</v>
      </c>
      <c r="I10" s="33">
        <v>7746.602075</v>
      </c>
      <c r="J10" s="33">
        <v>5639.477649</v>
      </c>
      <c r="K10" s="33">
        <v>20810.837136</v>
      </c>
      <c r="L10" s="33">
        <v>17402.710655</v>
      </c>
      <c r="M10" s="55">
        <v>20357.94302</v>
      </c>
      <c r="N10" s="123">
        <v>16717.568039</v>
      </c>
      <c r="O10" s="146">
        <f t="shared" si="1"/>
        <v>199177.352565</v>
      </c>
      <c r="P10" s="78" t="s">
        <v>60</v>
      </c>
      <c r="Q10" s="286"/>
    </row>
    <row r="11" spans="1:17" ht="11.25" customHeight="1">
      <c r="A11" s="286"/>
      <c r="B11" s="78" t="s">
        <v>61</v>
      </c>
      <c r="C11" s="45">
        <v>38589.920762</v>
      </c>
      <c r="D11" s="33">
        <v>56598.467574</v>
      </c>
      <c r="E11" s="33">
        <v>69623.141233</v>
      </c>
      <c r="F11" s="33">
        <v>42312.916302</v>
      </c>
      <c r="G11" s="33">
        <v>48350.081894</v>
      </c>
      <c r="H11" s="33">
        <v>72445.650969</v>
      </c>
      <c r="I11" s="33">
        <v>40977.423701</v>
      </c>
      <c r="J11" s="33">
        <v>3247.094026</v>
      </c>
      <c r="K11" s="33">
        <v>44168.384939</v>
      </c>
      <c r="L11" s="33">
        <v>62761.949091</v>
      </c>
      <c r="M11" s="55">
        <v>45027.704255</v>
      </c>
      <c r="N11" s="123">
        <v>47631.42325</v>
      </c>
      <c r="O11" s="146">
        <f t="shared" si="1"/>
        <v>571734.157996</v>
      </c>
      <c r="P11" s="78" t="s">
        <v>61</v>
      </c>
      <c r="Q11" s="286"/>
    </row>
    <row r="12" spans="1:17" ht="11.25" customHeight="1">
      <c r="A12" s="286"/>
      <c r="B12" s="78" t="s">
        <v>62</v>
      </c>
      <c r="C12" s="45">
        <v>7433.462455</v>
      </c>
      <c r="D12" s="33">
        <v>10322.060537</v>
      </c>
      <c r="E12" s="33">
        <v>11100.219158</v>
      </c>
      <c r="F12" s="33">
        <v>8786.135036</v>
      </c>
      <c r="G12" s="33">
        <v>11496.306594</v>
      </c>
      <c r="H12" s="33">
        <v>9672.890743</v>
      </c>
      <c r="I12" s="33">
        <v>6228.245492</v>
      </c>
      <c r="J12" s="33">
        <v>3684.076713</v>
      </c>
      <c r="K12" s="33">
        <v>7826.928789</v>
      </c>
      <c r="L12" s="33">
        <v>6872.08454</v>
      </c>
      <c r="M12" s="55">
        <v>7933.584208</v>
      </c>
      <c r="N12" s="123">
        <v>9810.618589</v>
      </c>
      <c r="O12" s="146">
        <f t="shared" si="1"/>
        <v>101166.612854</v>
      </c>
      <c r="P12" s="78" t="s">
        <v>62</v>
      </c>
      <c r="Q12" s="286"/>
    </row>
    <row r="13" spans="1:17" ht="11.25" customHeight="1">
      <c r="A13" s="286"/>
      <c r="B13" s="78" t="s">
        <v>63</v>
      </c>
      <c r="C13" s="45">
        <v>3688.186</v>
      </c>
      <c r="D13" s="33">
        <v>2786.492</v>
      </c>
      <c r="E13" s="33">
        <v>4908.427</v>
      </c>
      <c r="F13" s="33">
        <v>3086.399</v>
      </c>
      <c r="G13" s="33">
        <v>4108.588583</v>
      </c>
      <c r="H13" s="33">
        <v>3769.238</v>
      </c>
      <c r="I13" s="33">
        <v>3935.039999</v>
      </c>
      <c r="J13" s="33">
        <v>1785.219</v>
      </c>
      <c r="K13" s="132">
        <v>0</v>
      </c>
      <c r="L13" s="33">
        <v>4123.811</v>
      </c>
      <c r="M13" s="55">
        <v>7306.076</v>
      </c>
      <c r="N13" s="123">
        <v>1136.693</v>
      </c>
      <c r="O13" s="146">
        <f t="shared" si="1"/>
        <v>40634.169582</v>
      </c>
      <c r="P13" s="78" t="s">
        <v>63</v>
      </c>
      <c r="Q13" s="286"/>
    </row>
    <row r="14" spans="1:17" ht="11.25" customHeight="1">
      <c r="A14" s="286"/>
      <c r="B14" s="78" t="s">
        <v>71</v>
      </c>
      <c r="C14" s="45">
        <v>42.1</v>
      </c>
      <c r="D14" s="33">
        <v>2086.52</v>
      </c>
      <c r="E14" s="33">
        <v>3416</v>
      </c>
      <c r="F14" s="33">
        <v>28.2</v>
      </c>
      <c r="G14" s="33">
        <v>2882.07</v>
      </c>
      <c r="H14" s="33">
        <v>2844.849</v>
      </c>
      <c r="I14" s="33">
        <v>0</v>
      </c>
      <c r="J14" s="33">
        <v>918</v>
      </c>
      <c r="K14" s="33">
        <v>1747.741987</v>
      </c>
      <c r="L14" s="33">
        <v>1277.9</v>
      </c>
      <c r="M14" s="55">
        <v>426.11</v>
      </c>
      <c r="N14" s="123">
        <v>2966.05</v>
      </c>
      <c r="O14" s="146">
        <f t="shared" si="1"/>
        <v>18635.540987</v>
      </c>
      <c r="P14" s="78" t="s">
        <v>71</v>
      </c>
      <c r="Q14" s="286"/>
    </row>
    <row r="15" spans="1:17" ht="11.25" customHeight="1">
      <c r="A15" s="286"/>
      <c r="B15" s="78" t="s">
        <v>72</v>
      </c>
      <c r="C15" s="45">
        <v>2383.179654</v>
      </c>
      <c r="D15" s="33">
        <v>44133.05403</v>
      </c>
      <c r="E15" s="33">
        <v>47963.527006</v>
      </c>
      <c r="F15" s="33">
        <v>28248.785488</v>
      </c>
      <c r="G15" s="33">
        <v>2738.864832</v>
      </c>
      <c r="H15" s="33">
        <v>43703.409232</v>
      </c>
      <c r="I15" s="33">
        <v>1956.818029</v>
      </c>
      <c r="J15" s="33">
        <v>230.544</v>
      </c>
      <c r="K15" s="33">
        <v>3108.447787</v>
      </c>
      <c r="L15" s="33">
        <v>2763.812389</v>
      </c>
      <c r="M15" s="55">
        <v>55070.306025</v>
      </c>
      <c r="N15" s="123">
        <v>47769.733916</v>
      </c>
      <c r="O15" s="146">
        <f t="shared" si="1"/>
        <v>280070.482388</v>
      </c>
      <c r="P15" s="78" t="s">
        <v>72</v>
      </c>
      <c r="Q15" s="286"/>
    </row>
    <row r="16" spans="1:17" ht="11.25" customHeight="1">
      <c r="A16" s="286"/>
      <c r="B16" s="78" t="s">
        <v>73</v>
      </c>
      <c r="C16" s="45">
        <v>2786.796863</v>
      </c>
      <c r="D16" s="33">
        <v>3468.842943</v>
      </c>
      <c r="E16" s="33">
        <v>4917.392825</v>
      </c>
      <c r="F16" s="33">
        <v>9755.059893</v>
      </c>
      <c r="G16" s="33">
        <v>6214.940661</v>
      </c>
      <c r="H16" s="33">
        <v>2943.643311</v>
      </c>
      <c r="I16" s="33">
        <v>2606.008535</v>
      </c>
      <c r="J16" s="33">
        <v>1133.334733</v>
      </c>
      <c r="K16" s="33">
        <v>4326.52268</v>
      </c>
      <c r="L16" s="33">
        <v>7421.264542</v>
      </c>
      <c r="M16" s="55">
        <v>3791.569933</v>
      </c>
      <c r="N16" s="123">
        <v>3459.528132</v>
      </c>
      <c r="O16" s="146">
        <f t="shared" si="1"/>
        <v>52824.905051</v>
      </c>
      <c r="P16" s="78" t="s">
        <v>73</v>
      </c>
      <c r="Q16" s="286"/>
    </row>
    <row r="17" spans="1:17" ht="11.25" customHeight="1" thickBot="1">
      <c r="A17" s="286"/>
      <c r="B17" s="80" t="s">
        <v>74</v>
      </c>
      <c r="C17" s="51">
        <v>1045.196849</v>
      </c>
      <c r="D17" s="43">
        <v>1745.912056</v>
      </c>
      <c r="E17" s="43">
        <v>1434.123597</v>
      </c>
      <c r="F17" s="43">
        <v>1791.054392</v>
      </c>
      <c r="G17" s="43">
        <v>2778.676195</v>
      </c>
      <c r="H17" s="43">
        <v>1790.236056</v>
      </c>
      <c r="I17" s="43">
        <v>423.597574</v>
      </c>
      <c r="J17" s="43">
        <v>418.412083</v>
      </c>
      <c r="K17" s="43">
        <v>875.02041</v>
      </c>
      <c r="L17" s="43">
        <v>2032.981028</v>
      </c>
      <c r="M17" s="215">
        <v>1272.205803</v>
      </c>
      <c r="N17" s="216">
        <v>3503.397248</v>
      </c>
      <c r="O17" s="147">
        <f t="shared" si="1"/>
        <v>19110.813291</v>
      </c>
      <c r="P17" s="80" t="s">
        <v>74</v>
      </c>
      <c r="Q17" s="286"/>
    </row>
    <row r="18" spans="1:49" ht="11.25" customHeight="1" thickBot="1">
      <c r="A18" s="286"/>
      <c r="B18" s="85" t="s">
        <v>157</v>
      </c>
      <c r="C18" s="52">
        <f>SUM(C19:C42)</f>
        <v>457107.353351</v>
      </c>
      <c r="D18" s="53">
        <f aca="true" t="shared" si="2" ref="D18:N18">SUM(D19:D42)</f>
        <v>619326.3950189999</v>
      </c>
      <c r="E18" s="53">
        <f t="shared" si="2"/>
        <v>722547.2270010001</v>
      </c>
      <c r="F18" s="53">
        <f t="shared" si="2"/>
        <v>619645.0579220001</v>
      </c>
      <c r="G18" s="53">
        <f t="shared" si="2"/>
        <v>680613.7719789998</v>
      </c>
      <c r="H18" s="53">
        <f t="shared" si="2"/>
        <v>640911.0800159998</v>
      </c>
      <c r="I18" s="53">
        <f t="shared" si="2"/>
        <v>445742.33712000004</v>
      </c>
      <c r="J18" s="53">
        <f t="shared" si="2"/>
        <v>139286.63514899995</v>
      </c>
      <c r="K18" s="53">
        <f t="shared" si="2"/>
        <v>522563.75588499993</v>
      </c>
      <c r="L18" s="53">
        <f t="shared" si="2"/>
        <v>700498.017162</v>
      </c>
      <c r="M18" s="53">
        <f t="shared" si="2"/>
        <v>602492.7494399999</v>
      </c>
      <c r="N18" s="126">
        <f t="shared" si="2"/>
        <v>579504.4867130001</v>
      </c>
      <c r="O18" s="161">
        <f t="shared" si="1"/>
        <v>6730238.866757</v>
      </c>
      <c r="P18" s="85" t="s">
        <v>157</v>
      </c>
      <c r="Q18" s="286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</row>
    <row r="19" spans="1:17" ht="11.25" customHeight="1">
      <c r="A19" s="286"/>
      <c r="B19" s="253" t="s">
        <v>137</v>
      </c>
      <c r="C19" s="54">
        <v>65661.612739</v>
      </c>
      <c r="D19" s="32">
        <v>128434.624116</v>
      </c>
      <c r="E19" s="32">
        <v>118019.890364</v>
      </c>
      <c r="F19" s="32">
        <v>126061.327025</v>
      </c>
      <c r="G19" s="32">
        <v>89506.12392</v>
      </c>
      <c r="H19" s="32">
        <v>89175.2911</v>
      </c>
      <c r="I19" s="32">
        <v>68310.886745</v>
      </c>
      <c r="J19" s="32">
        <v>4817.3095</v>
      </c>
      <c r="K19" s="32">
        <v>55017.320137</v>
      </c>
      <c r="L19" s="32">
        <v>110092.597246</v>
      </c>
      <c r="M19" s="121">
        <v>82704.247078</v>
      </c>
      <c r="N19" s="124">
        <v>132813.82172</v>
      </c>
      <c r="O19" s="145">
        <f t="shared" si="1"/>
        <v>1070615.05169</v>
      </c>
      <c r="P19" s="253" t="s">
        <v>137</v>
      </c>
      <c r="Q19" s="286"/>
    </row>
    <row r="20" spans="1:17" ht="11.25" customHeight="1">
      <c r="A20" s="286"/>
      <c r="B20" s="78" t="s">
        <v>147</v>
      </c>
      <c r="C20" s="45">
        <v>102362.173506</v>
      </c>
      <c r="D20" s="33">
        <v>106050.724288</v>
      </c>
      <c r="E20" s="33">
        <v>95286.380933</v>
      </c>
      <c r="F20" s="33">
        <v>99370.273404</v>
      </c>
      <c r="G20" s="33">
        <v>113214.830735</v>
      </c>
      <c r="H20" s="33">
        <v>99917.165328</v>
      </c>
      <c r="I20" s="33">
        <v>77583.33224</v>
      </c>
      <c r="J20" s="33">
        <v>26426.896034</v>
      </c>
      <c r="K20" s="33">
        <v>105424.716121</v>
      </c>
      <c r="L20" s="33">
        <v>121245.113702</v>
      </c>
      <c r="M20" s="55">
        <v>106783.726233</v>
      </c>
      <c r="N20" s="123">
        <v>94118.20604</v>
      </c>
      <c r="O20" s="146">
        <f t="shared" si="1"/>
        <v>1147783.538564</v>
      </c>
      <c r="P20" s="78" t="s">
        <v>147</v>
      </c>
      <c r="Q20" s="286"/>
    </row>
    <row r="21" spans="1:17" ht="11.25" customHeight="1">
      <c r="A21" s="286"/>
      <c r="B21" s="78" t="s">
        <v>129</v>
      </c>
      <c r="C21" s="45">
        <v>83114.013715</v>
      </c>
      <c r="D21" s="33">
        <v>88967.105963</v>
      </c>
      <c r="E21" s="33">
        <v>94601.8952</v>
      </c>
      <c r="F21" s="33">
        <v>93755.472437</v>
      </c>
      <c r="G21" s="33">
        <v>106364.01402</v>
      </c>
      <c r="H21" s="33">
        <v>91373.866708</v>
      </c>
      <c r="I21" s="33">
        <v>61861.794644</v>
      </c>
      <c r="J21" s="33">
        <v>9431.089839</v>
      </c>
      <c r="K21" s="33">
        <v>70315.188469</v>
      </c>
      <c r="L21" s="33">
        <v>98076.07875</v>
      </c>
      <c r="M21" s="55">
        <v>107614.005017</v>
      </c>
      <c r="N21" s="123">
        <v>89616.968419</v>
      </c>
      <c r="O21" s="146">
        <f t="shared" si="1"/>
        <v>995091.4931810001</v>
      </c>
      <c r="P21" s="78" t="s">
        <v>129</v>
      </c>
      <c r="Q21" s="286"/>
    </row>
    <row r="22" spans="1:17" ht="11.25" customHeight="1">
      <c r="A22" s="286"/>
      <c r="B22" s="78" t="s">
        <v>139</v>
      </c>
      <c r="C22" s="45">
        <v>19466.842982</v>
      </c>
      <c r="D22" s="33">
        <v>32222.256762</v>
      </c>
      <c r="E22" s="33">
        <v>37496.77669</v>
      </c>
      <c r="F22" s="33">
        <v>19876.331126</v>
      </c>
      <c r="G22" s="33">
        <v>31021.721769</v>
      </c>
      <c r="H22" s="33">
        <v>19651.618402</v>
      </c>
      <c r="I22" s="33">
        <v>12005.86797</v>
      </c>
      <c r="J22" s="33">
        <v>6242.741864</v>
      </c>
      <c r="K22" s="33">
        <v>46850.951837</v>
      </c>
      <c r="L22" s="33">
        <v>53365.302058</v>
      </c>
      <c r="M22" s="55">
        <v>14413.377223</v>
      </c>
      <c r="N22" s="123">
        <v>27051.651267</v>
      </c>
      <c r="O22" s="146">
        <f t="shared" si="1"/>
        <v>319665.43994999997</v>
      </c>
      <c r="P22" s="78" t="s">
        <v>139</v>
      </c>
      <c r="Q22" s="286"/>
    </row>
    <row r="23" spans="1:17" ht="11.25" customHeight="1">
      <c r="A23" s="286"/>
      <c r="B23" s="78" t="s">
        <v>75</v>
      </c>
      <c r="C23" s="45">
        <v>34188.343934</v>
      </c>
      <c r="D23" s="33">
        <v>72027.137744</v>
      </c>
      <c r="E23" s="33">
        <v>45699.66674</v>
      </c>
      <c r="F23" s="33">
        <v>68382.436886</v>
      </c>
      <c r="G23" s="33">
        <v>62734.485164</v>
      </c>
      <c r="H23" s="33">
        <v>49685.584441</v>
      </c>
      <c r="I23" s="33">
        <v>21771.595816</v>
      </c>
      <c r="J23" s="33">
        <v>37116.53486</v>
      </c>
      <c r="K23" s="33">
        <v>32977.400001</v>
      </c>
      <c r="L23" s="33">
        <v>66924.399292</v>
      </c>
      <c r="M23" s="55">
        <v>65955.692343</v>
      </c>
      <c r="N23" s="123">
        <v>55771.194421</v>
      </c>
      <c r="O23" s="146">
        <f t="shared" si="1"/>
        <v>613234.471642</v>
      </c>
      <c r="P23" s="78" t="s">
        <v>75</v>
      </c>
      <c r="Q23" s="286"/>
    </row>
    <row r="24" spans="1:17" ht="11.25" customHeight="1">
      <c r="A24" s="286"/>
      <c r="B24" s="78" t="s">
        <v>128</v>
      </c>
      <c r="C24" s="45">
        <v>30326.261649</v>
      </c>
      <c r="D24" s="33">
        <v>22674.558657</v>
      </c>
      <c r="E24" s="33">
        <v>26827.292808</v>
      </c>
      <c r="F24" s="33">
        <v>26716.025278</v>
      </c>
      <c r="G24" s="33">
        <v>38392.252346</v>
      </c>
      <c r="H24" s="33">
        <v>52278.102297</v>
      </c>
      <c r="I24" s="33">
        <v>19683.192485</v>
      </c>
      <c r="J24" s="33">
        <v>5831.549634</v>
      </c>
      <c r="K24" s="33">
        <v>42340.324104</v>
      </c>
      <c r="L24" s="33">
        <v>61883.4955</v>
      </c>
      <c r="M24" s="55">
        <v>30043.226881</v>
      </c>
      <c r="N24" s="123">
        <v>31805.288545</v>
      </c>
      <c r="O24" s="146">
        <f t="shared" si="1"/>
        <v>388801.570184</v>
      </c>
      <c r="P24" s="78" t="s">
        <v>128</v>
      </c>
      <c r="Q24" s="286"/>
    </row>
    <row r="25" spans="1:17" ht="11.25" customHeight="1">
      <c r="A25" s="286"/>
      <c r="B25" s="78" t="s">
        <v>133</v>
      </c>
      <c r="C25" s="45">
        <v>19069.325776</v>
      </c>
      <c r="D25" s="33">
        <v>14649.415473</v>
      </c>
      <c r="E25" s="33">
        <v>20535.084665</v>
      </c>
      <c r="F25" s="33">
        <v>23945.769558</v>
      </c>
      <c r="G25" s="33">
        <v>21428.594527</v>
      </c>
      <c r="H25" s="33">
        <v>26516.353787</v>
      </c>
      <c r="I25" s="33">
        <v>13630.38343</v>
      </c>
      <c r="J25" s="33">
        <v>1418.61744</v>
      </c>
      <c r="K25" s="33">
        <v>13886.157663</v>
      </c>
      <c r="L25" s="33">
        <v>23233.220928</v>
      </c>
      <c r="M25" s="55">
        <v>21968.20269</v>
      </c>
      <c r="N25" s="123">
        <v>24222.05761</v>
      </c>
      <c r="O25" s="146">
        <f t="shared" si="1"/>
        <v>224503.18354699996</v>
      </c>
      <c r="P25" s="78" t="s">
        <v>133</v>
      </c>
      <c r="Q25" s="286"/>
    </row>
    <row r="26" spans="1:17" ht="11.25" customHeight="1">
      <c r="A26" s="286"/>
      <c r="B26" s="78" t="s">
        <v>76</v>
      </c>
      <c r="C26" s="45">
        <v>6733.323841</v>
      </c>
      <c r="D26" s="33">
        <v>7362.30416</v>
      </c>
      <c r="E26" s="33">
        <v>7702.580633</v>
      </c>
      <c r="F26" s="33">
        <v>8521.301946</v>
      </c>
      <c r="G26" s="33">
        <v>14108.181912</v>
      </c>
      <c r="H26" s="33">
        <v>14349.062391</v>
      </c>
      <c r="I26" s="33">
        <v>6552.153153</v>
      </c>
      <c r="J26" s="33">
        <v>463.220652</v>
      </c>
      <c r="K26" s="33">
        <v>19834.703047</v>
      </c>
      <c r="L26" s="33">
        <v>7577.722395</v>
      </c>
      <c r="M26" s="55">
        <v>11755.272165</v>
      </c>
      <c r="N26" s="123">
        <v>10026.103013</v>
      </c>
      <c r="O26" s="146">
        <f t="shared" si="1"/>
        <v>114985.929308</v>
      </c>
      <c r="P26" s="78" t="s">
        <v>76</v>
      </c>
      <c r="Q26" s="286"/>
    </row>
    <row r="27" spans="1:17" ht="11.25" customHeight="1">
      <c r="A27" s="286"/>
      <c r="B27" s="78" t="s">
        <v>77</v>
      </c>
      <c r="C27" s="45">
        <v>12238.675405</v>
      </c>
      <c r="D27" s="33">
        <v>19934.115549</v>
      </c>
      <c r="E27" s="33">
        <v>29238.148328</v>
      </c>
      <c r="F27" s="33">
        <v>19928.83125</v>
      </c>
      <c r="G27" s="33">
        <v>30750.037634</v>
      </c>
      <c r="H27" s="33">
        <v>24466.73991</v>
      </c>
      <c r="I27" s="33">
        <v>10519.564002</v>
      </c>
      <c r="J27" s="33">
        <v>1476.687511</v>
      </c>
      <c r="K27" s="33">
        <v>13129.063691</v>
      </c>
      <c r="L27" s="33">
        <v>23161.786376</v>
      </c>
      <c r="M27" s="55">
        <v>23057.250451</v>
      </c>
      <c r="N27" s="123">
        <v>23679.966603</v>
      </c>
      <c r="O27" s="146">
        <f t="shared" si="1"/>
        <v>231580.86671</v>
      </c>
      <c r="P27" s="78" t="s">
        <v>77</v>
      </c>
      <c r="Q27" s="286"/>
    </row>
    <row r="28" spans="1:17" ht="11.25" customHeight="1">
      <c r="A28" s="286"/>
      <c r="B28" s="78" t="s">
        <v>135</v>
      </c>
      <c r="C28" s="45">
        <v>20390.485089</v>
      </c>
      <c r="D28" s="33">
        <v>17462.290273</v>
      </c>
      <c r="E28" s="33">
        <v>18444.48757</v>
      </c>
      <c r="F28" s="33">
        <v>12399.671378</v>
      </c>
      <c r="G28" s="33">
        <v>17263.559808</v>
      </c>
      <c r="H28" s="33">
        <v>20331.550942</v>
      </c>
      <c r="I28" s="33">
        <v>26016.405719</v>
      </c>
      <c r="J28" s="33">
        <v>9882.52201</v>
      </c>
      <c r="K28" s="33">
        <v>18451.895904</v>
      </c>
      <c r="L28" s="33">
        <v>24272.355626</v>
      </c>
      <c r="M28" s="55">
        <v>20436.020571</v>
      </c>
      <c r="N28" s="123">
        <v>20899.401177</v>
      </c>
      <c r="O28" s="146">
        <f t="shared" si="1"/>
        <v>226250.64606700002</v>
      </c>
      <c r="P28" s="78" t="s">
        <v>135</v>
      </c>
      <c r="Q28" s="286"/>
    </row>
    <row r="29" spans="1:17" ht="11.25" customHeight="1">
      <c r="A29" s="286"/>
      <c r="B29" s="78" t="s">
        <v>78</v>
      </c>
      <c r="C29" s="45">
        <v>16436.871734</v>
      </c>
      <c r="D29" s="33">
        <v>39182.893303</v>
      </c>
      <c r="E29" s="33">
        <v>103956.051207</v>
      </c>
      <c r="F29" s="33">
        <v>35960.167458</v>
      </c>
      <c r="G29" s="33">
        <v>39343.737537</v>
      </c>
      <c r="H29" s="33">
        <v>27842.364373</v>
      </c>
      <c r="I29" s="33">
        <v>35814.868579</v>
      </c>
      <c r="J29" s="33">
        <v>63.011</v>
      </c>
      <c r="K29" s="33">
        <v>28309.807739</v>
      </c>
      <c r="L29" s="33">
        <v>14404.601221</v>
      </c>
      <c r="M29" s="55">
        <v>37913.914034</v>
      </c>
      <c r="N29" s="123">
        <v>13840.170936</v>
      </c>
      <c r="O29" s="146">
        <f t="shared" si="1"/>
        <v>393068.4591210001</v>
      </c>
      <c r="P29" s="78" t="s">
        <v>78</v>
      </c>
      <c r="Q29" s="286"/>
    </row>
    <row r="30" spans="1:17" ht="11.25" customHeight="1">
      <c r="A30" s="286"/>
      <c r="B30" s="78" t="s">
        <v>134</v>
      </c>
      <c r="C30" s="45">
        <v>4491.30543</v>
      </c>
      <c r="D30" s="33">
        <v>8691.28603</v>
      </c>
      <c r="E30" s="33">
        <v>32863.215492</v>
      </c>
      <c r="F30" s="33">
        <v>15652.714472</v>
      </c>
      <c r="G30" s="33">
        <v>13746.137392</v>
      </c>
      <c r="H30" s="33">
        <v>44035.394955</v>
      </c>
      <c r="I30" s="33">
        <v>14576.424262</v>
      </c>
      <c r="J30" s="33">
        <v>8530.013779</v>
      </c>
      <c r="K30" s="33">
        <v>5933.059175</v>
      </c>
      <c r="L30" s="33">
        <v>8393.703552</v>
      </c>
      <c r="M30" s="55">
        <v>9817.432862</v>
      </c>
      <c r="N30" s="123">
        <v>5348.167367</v>
      </c>
      <c r="O30" s="146">
        <f t="shared" si="1"/>
        <v>172078.854768</v>
      </c>
      <c r="P30" s="78" t="s">
        <v>134</v>
      </c>
      <c r="Q30" s="286"/>
    </row>
    <row r="31" spans="1:17" ht="11.25" customHeight="1">
      <c r="A31" s="286"/>
      <c r="B31" s="78" t="s">
        <v>138</v>
      </c>
      <c r="C31" s="45">
        <v>6187.326337</v>
      </c>
      <c r="D31" s="33">
        <v>7241.206884</v>
      </c>
      <c r="E31" s="33">
        <v>7155.523663</v>
      </c>
      <c r="F31" s="33">
        <v>5291.326736</v>
      </c>
      <c r="G31" s="33">
        <v>8165.083649</v>
      </c>
      <c r="H31" s="33">
        <v>5087.641608</v>
      </c>
      <c r="I31" s="33">
        <v>3844.33155</v>
      </c>
      <c r="J31" s="33">
        <v>1910.242144</v>
      </c>
      <c r="K31" s="33">
        <v>4178.53666</v>
      </c>
      <c r="L31" s="33">
        <v>5450.265124</v>
      </c>
      <c r="M31" s="55">
        <v>7304.945812</v>
      </c>
      <c r="N31" s="123">
        <v>4655.924677</v>
      </c>
      <c r="O31" s="146">
        <f t="shared" si="1"/>
        <v>66472.354844</v>
      </c>
      <c r="P31" s="78" t="s">
        <v>138</v>
      </c>
      <c r="Q31" s="286"/>
    </row>
    <row r="32" spans="1:17" ht="11.25" customHeight="1">
      <c r="A32" s="286"/>
      <c r="B32" s="78" t="s">
        <v>79</v>
      </c>
      <c r="C32" s="45">
        <v>3495.563953</v>
      </c>
      <c r="D32" s="33">
        <v>3492.463797</v>
      </c>
      <c r="E32" s="33">
        <v>4455.584179</v>
      </c>
      <c r="F32" s="33">
        <v>5175.553869</v>
      </c>
      <c r="G32" s="33">
        <v>5379.114581</v>
      </c>
      <c r="H32" s="33">
        <v>5142.882339</v>
      </c>
      <c r="I32" s="33">
        <v>2706.194634</v>
      </c>
      <c r="J32" s="33">
        <v>1129.21297</v>
      </c>
      <c r="K32" s="33">
        <v>4098.794995</v>
      </c>
      <c r="L32" s="33">
        <v>5222.079409</v>
      </c>
      <c r="M32" s="55">
        <v>6534.969122</v>
      </c>
      <c r="N32" s="123">
        <v>3607.227455</v>
      </c>
      <c r="O32" s="146">
        <f t="shared" si="1"/>
        <v>50439.641303</v>
      </c>
      <c r="P32" s="78" t="s">
        <v>79</v>
      </c>
      <c r="Q32" s="286"/>
    </row>
    <row r="33" spans="1:17" ht="11.25" customHeight="1">
      <c r="A33" s="286"/>
      <c r="B33" s="78" t="s">
        <v>80</v>
      </c>
      <c r="C33" s="45">
        <v>756.296803</v>
      </c>
      <c r="D33" s="33">
        <v>2421.499402</v>
      </c>
      <c r="E33" s="33">
        <v>1194.774676</v>
      </c>
      <c r="F33" s="33">
        <v>2450.370749</v>
      </c>
      <c r="G33" s="33">
        <v>1248.508848</v>
      </c>
      <c r="H33" s="33">
        <v>3043.699788</v>
      </c>
      <c r="I33" s="33">
        <v>743.664657</v>
      </c>
      <c r="J33" s="33">
        <v>55.013951</v>
      </c>
      <c r="K33" s="33">
        <v>546.266682</v>
      </c>
      <c r="L33" s="33">
        <v>1000.880696</v>
      </c>
      <c r="M33" s="55">
        <v>958.071967</v>
      </c>
      <c r="N33" s="123">
        <v>2825.884924</v>
      </c>
      <c r="O33" s="146">
        <f t="shared" si="1"/>
        <v>17244.933143</v>
      </c>
      <c r="P33" s="78" t="s">
        <v>80</v>
      </c>
      <c r="Q33" s="286"/>
    </row>
    <row r="34" spans="1:17" ht="11.25" customHeight="1">
      <c r="A34" s="286"/>
      <c r="B34" s="78" t="s">
        <v>136</v>
      </c>
      <c r="C34" s="45">
        <v>3715.358151</v>
      </c>
      <c r="D34" s="33">
        <v>10196.797656</v>
      </c>
      <c r="E34" s="33">
        <v>5494.382977</v>
      </c>
      <c r="F34" s="33">
        <v>3976.462831</v>
      </c>
      <c r="G34" s="33">
        <v>7233.368004</v>
      </c>
      <c r="H34" s="33">
        <v>8536.700254</v>
      </c>
      <c r="I34" s="33">
        <v>5051.444197</v>
      </c>
      <c r="J34" s="33">
        <v>479.596953</v>
      </c>
      <c r="K34" s="33">
        <v>6357.295511</v>
      </c>
      <c r="L34" s="33">
        <v>7383.549154</v>
      </c>
      <c r="M34" s="55">
        <v>7649.167373</v>
      </c>
      <c r="N34" s="123">
        <v>4788.492098</v>
      </c>
      <c r="O34" s="146">
        <f t="shared" si="1"/>
        <v>70862.615159</v>
      </c>
      <c r="P34" s="78" t="s">
        <v>136</v>
      </c>
      <c r="Q34" s="286"/>
    </row>
    <row r="35" spans="1:17" ht="11.25" customHeight="1">
      <c r="A35" s="286"/>
      <c r="B35" s="78" t="s">
        <v>70</v>
      </c>
      <c r="C35" s="45">
        <v>4862.687525</v>
      </c>
      <c r="D35" s="33">
        <v>5241.550365</v>
      </c>
      <c r="E35" s="33">
        <v>5905.251656</v>
      </c>
      <c r="F35" s="33">
        <v>5039.192998</v>
      </c>
      <c r="G35" s="33">
        <v>8814.546477</v>
      </c>
      <c r="H35" s="33">
        <v>8743.99459</v>
      </c>
      <c r="I35" s="33">
        <v>2129.327874</v>
      </c>
      <c r="J35" s="33">
        <v>590.072699</v>
      </c>
      <c r="K35" s="33">
        <v>6994.392424</v>
      </c>
      <c r="L35" s="33">
        <v>4082.83983</v>
      </c>
      <c r="M35" s="55">
        <v>8058.340353</v>
      </c>
      <c r="N35" s="123">
        <v>6361.252586</v>
      </c>
      <c r="O35" s="146">
        <f t="shared" si="1"/>
        <v>66823.449377</v>
      </c>
      <c r="P35" s="78" t="s">
        <v>70</v>
      </c>
      <c r="Q35" s="286"/>
    </row>
    <row r="36" spans="1:17" ht="11.25" customHeight="1">
      <c r="A36" s="286"/>
      <c r="B36" s="78" t="s">
        <v>167</v>
      </c>
      <c r="C36" s="45">
        <v>4479.159025</v>
      </c>
      <c r="D36" s="33">
        <v>6363.831997</v>
      </c>
      <c r="E36" s="33">
        <v>8596.299334</v>
      </c>
      <c r="F36" s="33">
        <v>6238.177981</v>
      </c>
      <c r="G36" s="33">
        <v>7642.331529</v>
      </c>
      <c r="H36" s="33">
        <v>7053.120109</v>
      </c>
      <c r="I36" s="33">
        <v>3756.383036</v>
      </c>
      <c r="J36" s="33">
        <v>444.168146</v>
      </c>
      <c r="K36" s="33">
        <v>28280.734932</v>
      </c>
      <c r="L36" s="33">
        <v>10882.384959</v>
      </c>
      <c r="M36" s="55">
        <v>7618.870444</v>
      </c>
      <c r="N36" s="123">
        <v>6551.920375</v>
      </c>
      <c r="O36" s="146">
        <f t="shared" si="1"/>
        <v>97907.38186700002</v>
      </c>
      <c r="P36" s="78" t="s">
        <v>167</v>
      </c>
      <c r="Q36" s="286"/>
    </row>
    <row r="37" spans="1:17" ht="11.25" customHeight="1">
      <c r="A37" s="286"/>
      <c r="B37" s="78" t="s">
        <v>130</v>
      </c>
      <c r="C37" s="45">
        <v>5603.663421</v>
      </c>
      <c r="D37" s="33">
        <v>5104.402723</v>
      </c>
      <c r="E37" s="33">
        <v>5518.499781</v>
      </c>
      <c r="F37" s="33">
        <v>4920.394707</v>
      </c>
      <c r="G37" s="33">
        <v>5275.969343</v>
      </c>
      <c r="H37" s="33">
        <v>5277.126527</v>
      </c>
      <c r="I37" s="33">
        <v>3633.215023</v>
      </c>
      <c r="J37" s="33">
        <v>477.418313</v>
      </c>
      <c r="K37" s="33">
        <v>3641.338058</v>
      </c>
      <c r="L37" s="33">
        <v>5195.260592</v>
      </c>
      <c r="M37" s="55">
        <v>7239.16262</v>
      </c>
      <c r="N37" s="123">
        <v>9135.712447</v>
      </c>
      <c r="O37" s="146">
        <f t="shared" si="1"/>
        <v>61022.16355500001</v>
      </c>
      <c r="P37" s="78" t="s">
        <v>130</v>
      </c>
      <c r="Q37" s="286"/>
    </row>
    <row r="38" spans="1:17" ht="11.25" customHeight="1">
      <c r="A38" s="286"/>
      <c r="B38" s="78" t="s">
        <v>69</v>
      </c>
      <c r="C38" s="45">
        <v>3186.538752</v>
      </c>
      <c r="D38" s="33">
        <v>8573.294002</v>
      </c>
      <c r="E38" s="33">
        <v>45197.205356</v>
      </c>
      <c r="F38" s="33">
        <v>26955.496705</v>
      </c>
      <c r="G38" s="33">
        <v>21553.449436</v>
      </c>
      <c r="H38" s="33">
        <v>21684.335382</v>
      </c>
      <c r="I38" s="33">
        <v>48375.981422</v>
      </c>
      <c r="J38" s="33">
        <v>19269.767697</v>
      </c>
      <c r="K38" s="33">
        <v>9958.746839</v>
      </c>
      <c r="L38" s="33">
        <v>16446.425907</v>
      </c>
      <c r="M38" s="55">
        <v>15202.505368</v>
      </c>
      <c r="N38" s="123">
        <v>6232.913463</v>
      </c>
      <c r="O38" s="146">
        <f t="shared" si="1"/>
        <v>242636.660329</v>
      </c>
      <c r="P38" s="78" t="s">
        <v>69</v>
      </c>
      <c r="Q38" s="286"/>
    </row>
    <row r="39" spans="1:17" ht="11.25" customHeight="1">
      <c r="A39" s="286"/>
      <c r="B39" s="78" t="s">
        <v>131</v>
      </c>
      <c r="C39" s="45">
        <v>6965.656282</v>
      </c>
      <c r="D39" s="33">
        <v>9564.645694</v>
      </c>
      <c r="E39" s="33">
        <v>4148.248203</v>
      </c>
      <c r="F39" s="33">
        <v>4650.530409</v>
      </c>
      <c r="G39" s="33">
        <v>33639.951485</v>
      </c>
      <c r="H39" s="33">
        <v>12851.413032</v>
      </c>
      <c r="I39" s="33">
        <v>4307.678247</v>
      </c>
      <c r="J39" s="33">
        <v>2142.325923</v>
      </c>
      <c r="K39" s="33">
        <v>2842.011026</v>
      </c>
      <c r="L39" s="33">
        <v>26668.14819</v>
      </c>
      <c r="M39" s="55">
        <v>4479.176169</v>
      </c>
      <c r="N39" s="123">
        <v>2500.360166</v>
      </c>
      <c r="O39" s="146">
        <f t="shared" si="1"/>
        <v>114760.14482599999</v>
      </c>
      <c r="P39" s="78" t="s">
        <v>131</v>
      </c>
      <c r="Q39" s="286"/>
    </row>
    <row r="40" spans="1:17" ht="11.25" customHeight="1">
      <c r="A40" s="286"/>
      <c r="B40" s="78" t="s">
        <v>148</v>
      </c>
      <c r="C40" s="45">
        <v>2563.27012</v>
      </c>
      <c r="D40" s="33">
        <v>2068.395748</v>
      </c>
      <c r="E40" s="33">
        <v>2860.264974</v>
      </c>
      <c r="F40" s="33">
        <v>2772.141822</v>
      </c>
      <c r="G40" s="33">
        <v>2628.524491</v>
      </c>
      <c r="H40" s="33">
        <v>2666.324377</v>
      </c>
      <c r="I40" s="33">
        <v>1717.389672</v>
      </c>
      <c r="J40" s="33">
        <v>328.29223</v>
      </c>
      <c r="K40" s="33">
        <v>2516.974236</v>
      </c>
      <c r="L40" s="33">
        <v>4081.710146</v>
      </c>
      <c r="M40" s="55">
        <v>3233.420289</v>
      </c>
      <c r="N40" s="123">
        <v>2126.712291</v>
      </c>
      <c r="O40" s="146">
        <f t="shared" si="1"/>
        <v>29563.420396</v>
      </c>
      <c r="P40" s="78" t="s">
        <v>148</v>
      </c>
      <c r="Q40" s="286"/>
    </row>
    <row r="41" spans="1:17" ht="11.25" customHeight="1">
      <c r="A41" s="286"/>
      <c r="B41" s="78" t="s">
        <v>132</v>
      </c>
      <c r="C41" s="45">
        <v>806.050182</v>
      </c>
      <c r="D41" s="33">
        <v>1389.997433</v>
      </c>
      <c r="E41" s="33">
        <v>1278.948572</v>
      </c>
      <c r="F41" s="33">
        <v>1601.706897</v>
      </c>
      <c r="G41" s="33">
        <v>1143.845372</v>
      </c>
      <c r="H41" s="33">
        <v>1177.461376</v>
      </c>
      <c r="I41" s="33">
        <v>1047.247763</v>
      </c>
      <c r="J41" s="33">
        <v>60</v>
      </c>
      <c r="K41" s="33">
        <v>599.424634</v>
      </c>
      <c r="L41" s="33">
        <v>1397.415509</v>
      </c>
      <c r="M41" s="55">
        <v>1548.521375</v>
      </c>
      <c r="N41" s="123">
        <v>1309.877113</v>
      </c>
      <c r="O41" s="146">
        <f t="shared" si="1"/>
        <v>13360.496226</v>
      </c>
      <c r="P41" s="78" t="s">
        <v>132</v>
      </c>
      <c r="Q41" s="286"/>
    </row>
    <row r="42" spans="1:17" ht="13.5" thickBot="1">
      <c r="A42" s="286"/>
      <c r="B42" s="87" t="s">
        <v>68</v>
      </c>
      <c r="C42" s="51">
        <v>6.547</v>
      </c>
      <c r="D42" s="43">
        <v>9.597</v>
      </c>
      <c r="E42" s="43">
        <v>70.773</v>
      </c>
      <c r="F42" s="43">
        <v>3.38</v>
      </c>
      <c r="G42" s="43">
        <v>15.402</v>
      </c>
      <c r="H42" s="43">
        <v>23.286</v>
      </c>
      <c r="I42" s="43">
        <v>103.01</v>
      </c>
      <c r="J42" s="43">
        <v>700.33</v>
      </c>
      <c r="K42" s="43">
        <v>78.652</v>
      </c>
      <c r="L42" s="43">
        <v>56.681</v>
      </c>
      <c r="M42" s="215">
        <v>203.231</v>
      </c>
      <c r="N42" s="216">
        <v>215.212</v>
      </c>
      <c r="O42" s="147">
        <f t="shared" si="1"/>
        <v>1486.101</v>
      </c>
      <c r="P42" s="87" t="s">
        <v>68</v>
      </c>
      <c r="Q42" s="286"/>
    </row>
    <row r="43" spans="1:49" ht="13.5" thickBot="1">
      <c r="A43" s="286"/>
      <c r="B43" s="76" t="s">
        <v>94</v>
      </c>
      <c r="C43" s="39">
        <f>SUM(C44:C50)</f>
        <v>182141.253098</v>
      </c>
      <c r="D43" s="53">
        <f aca="true" t="shared" si="3" ref="D43:N43">SUM(D44:D50)</f>
        <v>168818.571642</v>
      </c>
      <c r="E43" s="53">
        <f t="shared" si="3"/>
        <v>161969.548251</v>
      </c>
      <c r="F43" s="53">
        <f t="shared" si="3"/>
        <v>160517.65366299995</v>
      </c>
      <c r="G43" s="53">
        <f t="shared" si="3"/>
        <v>204463.41943900005</v>
      </c>
      <c r="H43" s="53">
        <f t="shared" si="3"/>
        <v>209640.10765999998</v>
      </c>
      <c r="I43" s="53">
        <f t="shared" si="3"/>
        <v>115341.007922</v>
      </c>
      <c r="J43" s="53">
        <f t="shared" si="3"/>
        <v>14964.61405</v>
      </c>
      <c r="K43" s="53">
        <f t="shared" si="3"/>
        <v>182618.954199</v>
      </c>
      <c r="L43" s="53">
        <f t="shared" si="3"/>
        <v>184915.33194699994</v>
      </c>
      <c r="M43" s="53">
        <f t="shared" si="3"/>
        <v>185178.872334</v>
      </c>
      <c r="N43" s="195">
        <f t="shared" si="3"/>
        <v>185119.63419</v>
      </c>
      <c r="O43" s="246">
        <f t="shared" si="1"/>
        <v>1955688.9683949999</v>
      </c>
      <c r="P43" s="76" t="s">
        <v>94</v>
      </c>
      <c r="Q43" s="286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</row>
    <row r="44" spans="1:17" ht="11.25" customHeight="1">
      <c r="A44" s="286"/>
      <c r="B44" s="253" t="s">
        <v>127</v>
      </c>
      <c r="C44" s="54">
        <v>39451.091776</v>
      </c>
      <c r="D44" s="32">
        <v>29759.303349</v>
      </c>
      <c r="E44" s="32">
        <v>49430.873441</v>
      </c>
      <c r="F44" s="32">
        <v>36956.97004</v>
      </c>
      <c r="G44" s="32">
        <v>45449.934829</v>
      </c>
      <c r="H44" s="32">
        <v>55320.502397</v>
      </c>
      <c r="I44" s="32">
        <v>25191.228871</v>
      </c>
      <c r="J44" s="32">
        <v>5439.84236</v>
      </c>
      <c r="K44" s="32">
        <v>30913.139317</v>
      </c>
      <c r="L44" s="32">
        <v>34075.046313</v>
      </c>
      <c r="M44" s="121">
        <v>43324.097778</v>
      </c>
      <c r="N44" s="124">
        <v>34501.48796</v>
      </c>
      <c r="O44" s="145">
        <f t="shared" si="1"/>
        <v>429813.51843100006</v>
      </c>
      <c r="P44" s="253" t="s">
        <v>127</v>
      </c>
      <c r="Q44" s="286"/>
    </row>
    <row r="45" spans="1:17" ht="11.25" customHeight="1">
      <c r="A45" s="286"/>
      <c r="B45" s="78" t="s">
        <v>124</v>
      </c>
      <c r="C45" s="45">
        <v>83775.350194</v>
      </c>
      <c r="D45" s="33">
        <v>91237.963253</v>
      </c>
      <c r="E45" s="33">
        <v>81356.014905</v>
      </c>
      <c r="F45" s="33">
        <v>94659.471922</v>
      </c>
      <c r="G45" s="33">
        <v>122602.148121</v>
      </c>
      <c r="H45" s="33">
        <v>116372.702724</v>
      </c>
      <c r="I45" s="33">
        <v>65328.39912</v>
      </c>
      <c r="J45" s="33">
        <v>8148.975985</v>
      </c>
      <c r="K45" s="33">
        <v>119585.967673</v>
      </c>
      <c r="L45" s="33">
        <v>121012.764671</v>
      </c>
      <c r="M45" s="55">
        <v>112680.394983</v>
      </c>
      <c r="N45" s="123">
        <v>116650.061736</v>
      </c>
      <c r="O45" s="146">
        <f t="shared" si="1"/>
        <v>1133410.215287</v>
      </c>
      <c r="P45" s="78" t="s">
        <v>124</v>
      </c>
      <c r="Q45" s="286"/>
    </row>
    <row r="46" spans="1:17" ht="11.25" customHeight="1">
      <c r="A46" s="286"/>
      <c r="B46" s="78" t="s">
        <v>150</v>
      </c>
      <c r="C46" s="45">
        <v>9000.954879</v>
      </c>
      <c r="D46" s="33">
        <v>10086.689543</v>
      </c>
      <c r="E46" s="33">
        <v>7852.684279</v>
      </c>
      <c r="F46" s="33">
        <v>10625.283196</v>
      </c>
      <c r="G46" s="33">
        <v>9276.855344</v>
      </c>
      <c r="H46" s="33">
        <v>10025.672551</v>
      </c>
      <c r="I46" s="33">
        <v>6204.74834</v>
      </c>
      <c r="J46" s="33">
        <v>191.511657</v>
      </c>
      <c r="K46" s="33">
        <v>9450.255782</v>
      </c>
      <c r="L46" s="33">
        <v>7989.204613</v>
      </c>
      <c r="M46" s="55">
        <v>9613.560652</v>
      </c>
      <c r="N46" s="123">
        <v>9148.601947</v>
      </c>
      <c r="O46" s="146">
        <f t="shared" si="1"/>
        <v>99466.02278300001</v>
      </c>
      <c r="P46" s="78" t="s">
        <v>150</v>
      </c>
      <c r="Q46" s="286"/>
    </row>
    <row r="47" spans="1:17" ht="11.25" customHeight="1">
      <c r="A47" s="286"/>
      <c r="B47" s="78" t="s">
        <v>67</v>
      </c>
      <c r="C47" s="45">
        <v>6516.670316</v>
      </c>
      <c r="D47" s="33">
        <v>5679.69678</v>
      </c>
      <c r="E47" s="33">
        <v>7114.444535</v>
      </c>
      <c r="F47" s="33">
        <v>4168.545849</v>
      </c>
      <c r="G47" s="33">
        <v>5266.493621</v>
      </c>
      <c r="H47" s="33">
        <v>6442.157938</v>
      </c>
      <c r="I47" s="33">
        <v>4645.349398</v>
      </c>
      <c r="J47" s="33">
        <v>154.528441</v>
      </c>
      <c r="K47" s="33">
        <v>6008.891925</v>
      </c>
      <c r="L47" s="33">
        <v>4843.590786</v>
      </c>
      <c r="M47" s="55">
        <v>5052.403637</v>
      </c>
      <c r="N47" s="123">
        <v>5316.805981</v>
      </c>
      <c r="O47" s="146">
        <f t="shared" si="1"/>
        <v>61209.579206999995</v>
      </c>
      <c r="P47" s="78" t="s">
        <v>67</v>
      </c>
      <c r="Q47" s="286"/>
    </row>
    <row r="48" spans="1:17" ht="11.25" customHeight="1">
      <c r="A48" s="286"/>
      <c r="B48" s="78" t="s">
        <v>66</v>
      </c>
      <c r="C48" s="45">
        <v>40598.614495</v>
      </c>
      <c r="D48" s="33">
        <v>29170.297519</v>
      </c>
      <c r="E48" s="33">
        <v>13413.4819</v>
      </c>
      <c r="F48" s="33">
        <v>11335.670203</v>
      </c>
      <c r="G48" s="33">
        <v>18672.615128</v>
      </c>
      <c r="H48" s="33">
        <v>18551.487575</v>
      </c>
      <c r="I48" s="33">
        <v>12005.276548</v>
      </c>
      <c r="J48" s="33">
        <v>894.489652</v>
      </c>
      <c r="K48" s="33">
        <v>13399.89505</v>
      </c>
      <c r="L48" s="33">
        <v>13976.938767</v>
      </c>
      <c r="M48" s="55">
        <v>11237.969861</v>
      </c>
      <c r="N48" s="123">
        <v>16314.545664</v>
      </c>
      <c r="O48" s="146">
        <f t="shared" si="1"/>
        <v>199571.28236199997</v>
      </c>
      <c r="P48" s="78" t="s">
        <v>66</v>
      </c>
      <c r="Q48" s="286"/>
    </row>
    <row r="49" spans="1:17" ht="11.25" customHeight="1">
      <c r="A49" s="286"/>
      <c r="B49" s="78" t="s">
        <v>65</v>
      </c>
      <c r="C49" s="45">
        <v>2142.224085</v>
      </c>
      <c r="D49" s="33">
        <v>2434.399529</v>
      </c>
      <c r="E49" s="33">
        <v>1649.161004</v>
      </c>
      <c r="F49" s="33">
        <v>1909.083605</v>
      </c>
      <c r="G49" s="33">
        <v>2157.236704</v>
      </c>
      <c r="H49" s="33">
        <v>2083.427298</v>
      </c>
      <c r="I49" s="33">
        <v>1350.165181</v>
      </c>
      <c r="J49" s="33">
        <v>121.770994</v>
      </c>
      <c r="K49" s="33">
        <v>2584.783654</v>
      </c>
      <c r="L49" s="33">
        <v>2337.145283</v>
      </c>
      <c r="M49" s="55">
        <v>1905.639287</v>
      </c>
      <c r="N49" s="123">
        <v>2459.162348</v>
      </c>
      <c r="O49" s="146">
        <f t="shared" si="1"/>
        <v>23134.198972</v>
      </c>
      <c r="P49" s="78" t="s">
        <v>65</v>
      </c>
      <c r="Q49" s="286"/>
    </row>
    <row r="50" spans="1:17" ht="13.5" thickBot="1">
      <c r="A50" s="286"/>
      <c r="B50" s="80" t="s">
        <v>151</v>
      </c>
      <c r="C50" s="51">
        <v>656.347353</v>
      </c>
      <c r="D50" s="43">
        <v>450.221669</v>
      </c>
      <c r="E50" s="43">
        <v>1152.888187</v>
      </c>
      <c r="F50" s="43">
        <v>862.628848</v>
      </c>
      <c r="G50" s="43">
        <v>1038.135692</v>
      </c>
      <c r="H50" s="43">
        <v>844.157177</v>
      </c>
      <c r="I50" s="43">
        <v>615.840464</v>
      </c>
      <c r="J50" s="43">
        <v>13.494961</v>
      </c>
      <c r="K50" s="43">
        <v>676.020798</v>
      </c>
      <c r="L50" s="43">
        <v>680.641514</v>
      </c>
      <c r="M50" s="215">
        <v>1364.806136</v>
      </c>
      <c r="N50" s="216">
        <v>728.968554</v>
      </c>
      <c r="O50" s="147">
        <f t="shared" si="1"/>
        <v>9084.151353000001</v>
      </c>
      <c r="P50" s="80" t="s">
        <v>151</v>
      </c>
      <c r="Q50" s="286"/>
    </row>
    <row r="51" spans="1:49" ht="13.5" thickBot="1">
      <c r="A51" s="286"/>
      <c r="B51" s="85" t="s">
        <v>95</v>
      </c>
      <c r="C51" s="52">
        <f>SUM(C52)</f>
        <v>225.113238</v>
      </c>
      <c r="D51" s="53">
        <f aca="true" t="shared" si="4" ref="D51:N51">SUM(D52)</f>
        <v>174.148409</v>
      </c>
      <c r="E51" s="53">
        <f t="shared" si="4"/>
        <v>1022.073743</v>
      </c>
      <c r="F51" s="53">
        <f t="shared" si="4"/>
        <v>163.761061</v>
      </c>
      <c r="G51" s="53">
        <f t="shared" si="4"/>
        <v>483.202072</v>
      </c>
      <c r="H51" s="53">
        <f t="shared" si="4"/>
        <v>329.492697</v>
      </c>
      <c r="I51" s="53">
        <f t="shared" si="4"/>
        <v>228.912435</v>
      </c>
      <c r="J51" s="53">
        <f t="shared" si="4"/>
        <v>151.842706</v>
      </c>
      <c r="K51" s="53">
        <f t="shared" si="4"/>
        <v>672.236818</v>
      </c>
      <c r="L51" s="53">
        <f t="shared" si="4"/>
        <v>71.601312</v>
      </c>
      <c r="M51" s="53">
        <f t="shared" si="4"/>
        <v>301.484419</v>
      </c>
      <c r="N51" s="195">
        <f t="shared" si="4"/>
        <v>359.52168</v>
      </c>
      <c r="O51" s="246">
        <f t="shared" si="1"/>
        <v>4183.39059</v>
      </c>
      <c r="P51" s="85" t="s">
        <v>95</v>
      </c>
      <c r="Q51" s="286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</row>
    <row r="52" spans="1:17" ht="11.25" customHeight="1" thickBot="1">
      <c r="A52" s="286"/>
      <c r="B52" s="262" t="s">
        <v>120</v>
      </c>
      <c r="C52" s="217">
        <v>225.113238</v>
      </c>
      <c r="D52" s="65">
        <v>174.148409</v>
      </c>
      <c r="E52" s="65">
        <v>1022.073743</v>
      </c>
      <c r="F52" s="65">
        <v>163.761061</v>
      </c>
      <c r="G52" s="65">
        <v>483.202072</v>
      </c>
      <c r="H52" s="65">
        <v>329.492697</v>
      </c>
      <c r="I52" s="65">
        <v>228.912435</v>
      </c>
      <c r="J52" s="65">
        <v>151.842706</v>
      </c>
      <c r="K52" s="65">
        <v>672.236818</v>
      </c>
      <c r="L52" s="65">
        <v>71.601312</v>
      </c>
      <c r="M52" s="165">
        <v>301.484419</v>
      </c>
      <c r="N52" s="165">
        <v>359.52168</v>
      </c>
      <c r="O52" s="218">
        <f t="shared" si="1"/>
        <v>4183.39059</v>
      </c>
      <c r="P52" s="262" t="s">
        <v>120</v>
      </c>
      <c r="Q52" s="286"/>
    </row>
    <row r="53" spans="1:49" ht="13.5" thickBot="1">
      <c r="A53" s="286"/>
      <c r="B53" s="85" t="s">
        <v>123</v>
      </c>
      <c r="C53" s="52">
        <f>SUM(C54:C56)</f>
        <v>101976.27078600001</v>
      </c>
      <c r="D53" s="53">
        <f aca="true" t="shared" si="5" ref="D53:N53">SUM(D54:D56)</f>
        <v>90214.44863099999</v>
      </c>
      <c r="E53" s="53">
        <f t="shared" si="5"/>
        <v>121300.442471</v>
      </c>
      <c r="F53" s="53">
        <f t="shared" si="5"/>
        <v>159024.489664</v>
      </c>
      <c r="G53" s="53">
        <f t="shared" si="5"/>
        <v>206589.315067</v>
      </c>
      <c r="H53" s="53">
        <f t="shared" si="5"/>
        <v>125823.02740099998</v>
      </c>
      <c r="I53" s="53">
        <f t="shared" si="5"/>
        <v>139085.61037399998</v>
      </c>
      <c r="J53" s="53">
        <f t="shared" si="5"/>
        <v>167705.683096</v>
      </c>
      <c r="K53" s="53">
        <f t="shared" si="5"/>
        <v>140936.322117</v>
      </c>
      <c r="L53" s="53">
        <f t="shared" si="5"/>
        <v>102631.28311100001</v>
      </c>
      <c r="M53" s="53">
        <f t="shared" si="5"/>
        <v>333016.033938</v>
      </c>
      <c r="N53" s="195">
        <f t="shared" si="5"/>
        <v>229107.219015</v>
      </c>
      <c r="O53" s="246">
        <f t="shared" si="1"/>
        <v>1917410.1456709998</v>
      </c>
      <c r="P53" s="85" t="s">
        <v>123</v>
      </c>
      <c r="Q53" s="286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</row>
    <row r="54" spans="1:17" ht="11.25" customHeight="1">
      <c r="A54" s="286"/>
      <c r="B54" s="86" t="s">
        <v>64</v>
      </c>
      <c r="C54" s="54">
        <v>71325.339084</v>
      </c>
      <c r="D54" s="32">
        <v>68477.872144</v>
      </c>
      <c r="E54" s="32">
        <v>83742.753348</v>
      </c>
      <c r="F54" s="32">
        <v>123760.737768</v>
      </c>
      <c r="G54" s="32">
        <v>165899.94658</v>
      </c>
      <c r="H54" s="32">
        <v>83701.373348</v>
      </c>
      <c r="I54" s="32">
        <v>110471.612575</v>
      </c>
      <c r="J54" s="32">
        <v>155644.191089</v>
      </c>
      <c r="K54" s="32">
        <v>112561.530222</v>
      </c>
      <c r="L54" s="135">
        <v>70065.478738</v>
      </c>
      <c r="M54" s="121">
        <v>302690.672469</v>
      </c>
      <c r="N54" s="124">
        <v>183805.954653</v>
      </c>
      <c r="O54" s="145">
        <f t="shared" si="1"/>
        <v>1532147.462018</v>
      </c>
      <c r="P54" s="86" t="s">
        <v>64</v>
      </c>
      <c r="Q54" s="286"/>
    </row>
    <row r="55" spans="1:17" ht="11.25" customHeight="1">
      <c r="A55" s="286"/>
      <c r="B55" s="78" t="s">
        <v>122</v>
      </c>
      <c r="C55" s="45">
        <v>27252.851756</v>
      </c>
      <c r="D55" s="33">
        <v>17884.898242</v>
      </c>
      <c r="E55" s="33">
        <v>32240.188028</v>
      </c>
      <c r="F55" s="33">
        <v>31206.414212</v>
      </c>
      <c r="G55" s="33">
        <v>35732.200959</v>
      </c>
      <c r="H55" s="33">
        <v>38652.166621</v>
      </c>
      <c r="I55" s="33">
        <v>25158.126737</v>
      </c>
      <c r="J55" s="33">
        <v>11735.08792</v>
      </c>
      <c r="K55" s="33">
        <v>25824.78807</v>
      </c>
      <c r="L55" s="122">
        <v>28859.896265</v>
      </c>
      <c r="M55" s="55">
        <v>26757.35115</v>
      </c>
      <c r="N55" s="123">
        <v>41087.869773</v>
      </c>
      <c r="O55" s="146">
        <f t="shared" si="1"/>
        <v>342391.83973300003</v>
      </c>
      <c r="P55" s="78" t="s">
        <v>122</v>
      </c>
      <c r="Q55" s="286"/>
    </row>
    <row r="56" spans="1:17" ht="11.25" customHeight="1" thickBot="1">
      <c r="A56" s="286"/>
      <c r="B56" s="80" t="s">
        <v>152</v>
      </c>
      <c r="C56" s="51">
        <v>3398.079946</v>
      </c>
      <c r="D56" s="43">
        <v>3851.678245</v>
      </c>
      <c r="E56" s="43">
        <v>5317.501095</v>
      </c>
      <c r="F56" s="43">
        <v>4057.337684</v>
      </c>
      <c r="G56" s="43">
        <v>4957.167528</v>
      </c>
      <c r="H56" s="43">
        <v>3469.487432</v>
      </c>
      <c r="I56" s="43">
        <v>3455.871062</v>
      </c>
      <c r="J56" s="43">
        <v>326.404087</v>
      </c>
      <c r="K56" s="43">
        <v>2550.003825</v>
      </c>
      <c r="L56" s="125">
        <v>3705.908108</v>
      </c>
      <c r="M56" s="215">
        <v>3568.010319</v>
      </c>
      <c r="N56" s="216">
        <v>4213.394589</v>
      </c>
      <c r="O56" s="147">
        <f t="shared" si="1"/>
        <v>42870.84392</v>
      </c>
      <c r="P56" s="80" t="s">
        <v>152</v>
      </c>
      <c r="Q56" s="286"/>
    </row>
    <row r="57" spans="1:49" ht="11.25" customHeight="1" thickBot="1">
      <c r="A57" s="286"/>
      <c r="B57" s="85" t="s">
        <v>140</v>
      </c>
      <c r="C57" s="261">
        <v>1785.531328</v>
      </c>
      <c r="D57" s="118">
        <v>1740.644925</v>
      </c>
      <c r="E57" s="196">
        <v>6591.457683</v>
      </c>
      <c r="F57" s="118">
        <v>1478.823208</v>
      </c>
      <c r="G57" s="196">
        <v>3823.268482</v>
      </c>
      <c r="H57" s="118">
        <v>1982.69232</v>
      </c>
      <c r="I57" s="196">
        <v>4941.123183</v>
      </c>
      <c r="J57" s="118">
        <v>340.782352</v>
      </c>
      <c r="K57" s="196">
        <v>1956.584873</v>
      </c>
      <c r="L57" s="134">
        <v>3198.991378</v>
      </c>
      <c r="M57" s="219">
        <v>2788.643334</v>
      </c>
      <c r="N57" s="220">
        <v>2513.348192</v>
      </c>
      <c r="O57" s="161">
        <f t="shared" si="1"/>
        <v>33141.891257999996</v>
      </c>
      <c r="P57" s="85" t="s">
        <v>140</v>
      </c>
      <c r="Q57" s="286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</row>
    <row r="58" spans="1:49" ht="11.25" customHeight="1" thickBot="1">
      <c r="A58" s="286"/>
      <c r="B58" s="263" t="s">
        <v>159</v>
      </c>
      <c r="C58" s="261">
        <f>C59-C7-C18-C43-C51-C53-C57</f>
        <v>95753.05463899953</v>
      </c>
      <c r="D58" s="118">
        <f aca="true" t="shared" si="6" ref="D58:L58">D59-D7-D18-D43-D51-D53-D57</f>
        <v>107700.16006600072</v>
      </c>
      <c r="E58" s="118">
        <f t="shared" si="6"/>
        <v>122177.28731500075</v>
      </c>
      <c r="F58" s="118">
        <f t="shared" si="6"/>
        <v>133743.05941600061</v>
      </c>
      <c r="G58" s="118">
        <f t="shared" si="6"/>
        <v>232362.27916700052</v>
      </c>
      <c r="H58" s="118">
        <f t="shared" si="6"/>
        <v>134950.14009900126</v>
      </c>
      <c r="I58" s="118">
        <f t="shared" si="6"/>
        <v>112411.5714340004</v>
      </c>
      <c r="J58" s="118">
        <f t="shared" si="6"/>
        <v>47460.868381999935</v>
      </c>
      <c r="K58" s="118">
        <f t="shared" si="6"/>
        <v>117893.14179599994</v>
      </c>
      <c r="L58" s="118">
        <f t="shared" si="6"/>
        <v>124985.06196199865</v>
      </c>
      <c r="M58" s="118">
        <f>M59-M7-M18-M43-M51-M53-M57</f>
        <v>153840.34093400088</v>
      </c>
      <c r="N58" s="118">
        <f>N59-N7-N18-N43-N51-N53-N57</f>
        <v>148968.2371989997</v>
      </c>
      <c r="O58" s="118">
        <f>O59-O7-O18-O43-O51-O53-O57</f>
        <v>1532245.202409001</v>
      </c>
      <c r="P58" s="263" t="s">
        <v>159</v>
      </c>
      <c r="Q58" s="286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</row>
    <row r="59" spans="1:49" ht="11.25" customHeight="1" thickBot="1">
      <c r="A59" s="287"/>
      <c r="B59" s="85" t="s">
        <v>161</v>
      </c>
      <c r="C59" s="221">
        <v>968195.4256259996</v>
      </c>
      <c r="D59" s="221">
        <v>1157630.0500540007</v>
      </c>
      <c r="E59" s="221">
        <v>1417017.6913700008</v>
      </c>
      <c r="F59" s="221">
        <v>1280216.7761680007</v>
      </c>
      <c r="G59" s="221">
        <v>1478246.5171220005</v>
      </c>
      <c r="H59" s="221">
        <v>1323400.324263001</v>
      </c>
      <c r="I59" s="221">
        <v>906165.8888270004</v>
      </c>
      <c r="J59" s="221">
        <v>404977.0181539999</v>
      </c>
      <c r="K59" s="221">
        <v>1103869.9028969998</v>
      </c>
      <c r="L59" s="221">
        <v>1284741.2878689985</v>
      </c>
      <c r="M59" s="221">
        <v>1483207.1724630008</v>
      </c>
      <c r="N59" s="222">
        <v>1363892.1941919997</v>
      </c>
      <c r="O59" s="223">
        <f>SUM(C59:N59)</f>
        <v>14171560.249005001</v>
      </c>
      <c r="P59" s="85" t="s">
        <v>161</v>
      </c>
      <c r="Q59" s="287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</row>
  </sheetData>
  <sheetProtection/>
  <mergeCells count="3">
    <mergeCell ref="Q7:Q59"/>
    <mergeCell ref="A7:A59"/>
    <mergeCell ref="C5:O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X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3" bestFit="1" customWidth="1"/>
    <col min="2" max="2" width="26.7109375" style="67" customWidth="1"/>
    <col min="3" max="14" width="10.421875" style="21" customWidth="1"/>
    <col min="15" max="15" width="10.421875" style="144" customWidth="1"/>
    <col min="16" max="16" width="26.7109375" style="67" customWidth="1"/>
    <col min="17" max="17" width="3.8515625" style="3" bestFit="1" customWidth="1"/>
    <col min="18" max="19" width="7.7109375" style="189" customWidth="1"/>
    <col min="20" max="50" width="9.140625" style="21" customWidth="1"/>
    <col min="51" max="16384" width="9.140625" style="3" customWidth="1"/>
  </cols>
  <sheetData>
    <row r="1" spans="1:17" ht="18.75">
      <c r="A1" s="15" t="s">
        <v>142</v>
      </c>
      <c r="Q1" s="15"/>
    </row>
    <row r="2" spans="1:49" s="9" customFormat="1" ht="12.75">
      <c r="A2" s="12" t="s">
        <v>27</v>
      </c>
      <c r="B2" s="7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43"/>
      <c r="P2" s="75"/>
      <c r="Q2" s="25"/>
      <c r="R2" s="166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s="9" customFormat="1" ht="9.75" customHeight="1">
      <c r="A3" s="12" t="s">
        <v>110</v>
      </c>
      <c r="B3" s="7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43"/>
      <c r="P3" s="75"/>
      <c r="Q3" s="25"/>
      <c r="R3" s="166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ht="9.75" customHeight="1" thickBot="1"/>
    <row r="5" spans="3:19" ht="15" customHeight="1" thickBot="1">
      <c r="C5" s="271">
        <v>2006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R5" s="23"/>
      <c r="S5" s="23"/>
    </row>
    <row r="6" spans="3:50" ht="48" thickBot="1">
      <c r="C6" s="249" t="s">
        <v>98</v>
      </c>
      <c r="D6" s="250" t="s">
        <v>99</v>
      </c>
      <c r="E6" s="250" t="s">
        <v>100</v>
      </c>
      <c r="F6" s="250" t="s">
        <v>101</v>
      </c>
      <c r="G6" s="250" t="s">
        <v>102</v>
      </c>
      <c r="H6" s="250" t="s">
        <v>103</v>
      </c>
      <c r="I6" s="250" t="s">
        <v>104</v>
      </c>
      <c r="J6" s="250" t="s">
        <v>105</v>
      </c>
      <c r="K6" s="250" t="s">
        <v>106</v>
      </c>
      <c r="L6" s="250" t="s">
        <v>107</v>
      </c>
      <c r="M6" s="250" t="s">
        <v>108</v>
      </c>
      <c r="N6" s="251" t="s">
        <v>109</v>
      </c>
      <c r="O6" s="251" t="s">
        <v>165</v>
      </c>
      <c r="R6" s="190"/>
      <c r="S6" s="2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</row>
    <row r="7" spans="1:19" s="9" customFormat="1" ht="13.5" customHeight="1" thickBot="1">
      <c r="A7" s="285" t="s">
        <v>97</v>
      </c>
      <c r="B7" s="88" t="s">
        <v>141</v>
      </c>
      <c r="C7" s="118">
        <f>SUM(C8:C21)</f>
        <v>70574.43673299998</v>
      </c>
      <c r="D7" s="118">
        <f aca="true" t="shared" si="0" ref="D7:N7">SUM(D8:D21)</f>
        <v>87258.960218</v>
      </c>
      <c r="E7" s="118">
        <f t="shared" si="0"/>
        <v>110310.337365</v>
      </c>
      <c r="F7" s="118">
        <f t="shared" si="0"/>
        <v>100670.66872399999</v>
      </c>
      <c r="G7" s="118">
        <f t="shared" si="0"/>
        <v>110506.31300599998</v>
      </c>
      <c r="H7" s="118">
        <f t="shared" si="0"/>
        <v>134206.63156600003</v>
      </c>
      <c r="I7" s="118">
        <f t="shared" si="0"/>
        <v>82471.931502</v>
      </c>
      <c r="J7" s="118">
        <f t="shared" si="0"/>
        <v>86512.27879299999</v>
      </c>
      <c r="K7" s="118">
        <f t="shared" si="0"/>
        <v>129354.42027600002</v>
      </c>
      <c r="L7" s="118">
        <f t="shared" si="0"/>
        <v>107379.22015700002</v>
      </c>
      <c r="M7" s="118">
        <f t="shared" si="0"/>
        <v>129491.54425</v>
      </c>
      <c r="N7" s="134">
        <f t="shared" si="0"/>
        <v>129870.40062300001</v>
      </c>
      <c r="O7" s="161">
        <f>SUM(C7:N7)</f>
        <v>1278607.143213</v>
      </c>
      <c r="P7" s="88" t="s">
        <v>141</v>
      </c>
      <c r="Q7" s="285" t="s">
        <v>97</v>
      </c>
      <c r="R7" s="188"/>
      <c r="S7" s="191"/>
    </row>
    <row r="8" spans="1:19" ht="11.25" customHeight="1">
      <c r="A8" s="286"/>
      <c r="B8" s="253" t="s">
        <v>111</v>
      </c>
      <c r="C8" s="54">
        <v>12718.921838</v>
      </c>
      <c r="D8" s="32">
        <v>15670.694422</v>
      </c>
      <c r="E8" s="32">
        <v>22587.930491</v>
      </c>
      <c r="F8" s="32">
        <v>17222.554094</v>
      </c>
      <c r="G8" s="32">
        <v>20910.898757</v>
      </c>
      <c r="H8" s="32">
        <v>24458.111916</v>
      </c>
      <c r="I8" s="32">
        <v>15419.757299</v>
      </c>
      <c r="J8" s="32">
        <v>12712.142002</v>
      </c>
      <c r="K8" s="32">
        <v>24824.529889</v>
      </c>
      <c r="L8" s="32">
        <v>17014.160118</v>
      </c>
      <c r="M8" s="224">
        <v>17325.158899</v>
      </c>
      <c r="N8" s="225">
        <v>19611.565359</v>
      </c>
      <c r="O8" s="145">
        <f aca="true" t="shared" si="1" ref="O8:O62">SUM(C8:N8)</f>
        <v>220476.42508400002</v>
      </c>
      <c r="P8" s="253" t="s">
        <v>111</v>
      </c>
      <c r="Q8" s="286"/>
      <c r="R8" s="188"/>
      <c r="S8" s="191"/>
    </row>
    <row r="9" spans="1:19" ht="12.75">
      <c r="A9" s="286"/>
      <c r="B9" s="78" t="s">
        <v>60</v>
      </c>
      <c r="C9" s="45">
        <v>17006.732048</v>
      </c>
      <c r="D9" s="33">
        <v>18238.355127</v>
      </c>
      <c r="E9" s="33">
        <v>21699.885862</v>
      </c>
      <c r="F9" s="33">
        <v>23460.453588</v>
      </c>
      <c r="G9" s="33">
        <v>21013.205974</v>
      </c>
      <c r="H9" s="33">
        <v>22580.039473</v>
      </c>
      <c r="I9" s="33">
        <v>16141.709843</v>
      </c>
      <c r="J9" s="33">
        <v>23000.58174</v>
      </c>
      <c r="K9" s="33">
        <v>21718.087643</v>
      </c>
      <c r="L9" s="33">
        <v>23865.427016</v>
      </c>
      <c r="M9" s="226">
        <v>30816.359376</v>
      </c>
      <c r="N9" s="227">
        <v>26203.157212</v>
      </c>
      <c r="O9" s="146">
        <f t="shared" si="1"/>
        <v>265743.994902</v>
      </c>
      <c r="P9" s="78" t="s">
        <v>60</v>
      </c>
      <c r="Q9" s="286"/>
      <c r="R9" s="188"/>
      <c r="S9" s="191"/>
    </row>
    <row r="10" spans="1:20" ht="11.25" customHeight="1">
      <c r="A10" s="286"/>
      <c r="B10" s="78" t="s">
        <v>117</v>
      </c>
      <c r="C10" s="45">
        <v>12855.662999</v>
      </c>
      <c r="D10" s="33">
        <v>17620.475444</v>
      </c>
      <c r="E10" s="33">
        <v>23772.395948</v>
      </c>
      <c r="F10" s="33">
        <v>22186.24315</v>
      </c>
      <c r="G10" s="33">
        <v>23478.383708</v>
      </c>
      <c r="H10" s="33">
        <v>22746.6313</v>
      </c>
      <c r="I10" s="33">
        <v>18086.930226</v>
      </c>
      <c r="J10" s="33">
        <v>14845.2122</v>
      </c>
      <c r="K10" s="33">
        <v>32258.858213</v>
      </c>
      <c r="L10" s="33">
        <v>22446.130944</v>
      </c>
      <c r="M10" s="33">
        <v>28013.652</v>
      </c>
      <c r="N10" s="122">
        <v>26700.78</v>
      </c>
      <c r="O10" s="146">
        <f t="shared" si="1"/>
        <v>265011.356132</v>
      </c>
      <c r="P10" s="78" t="s">
        <v>117</v>
      </c>
      <c r="Q10" s="286"/>
      <c r="R10" s="188"/>
      <c r="S10" s="191"/>
      <c r="T10" s="152"/>
    </row>
    <row r="11" spans="1:19" ht="11.25" customHeight="1">
      <c r="A11" s="286"/>
      <c r="B11" s="78" t="s">
        <v>114</v>
      </c>
      <c r="C11" s="45">
        <v>6419.219819</v>
      </c>
      <c r="D11" s="33">
        <v>8404.487502</v>
      </c>
      <c r="E11" s="33">
        <v>8294.951224</v>
      </c>
      <c r="F11" s="33">
        <v>8819.998895</v>
      </c>
      <c r="G11" s="33">
        <v>11576.940881</v>
      </c>
      <c r="H11" s="33">
        <v>20953.026467</v>
      </c>
      <c r="I11" s="33">
        <v>7538.015076</v>
      </c>
      <c r="J11" s="33">
        <v>9205.848014</v>
      </c>
      <c r="K11" s="33">
        <v>10350.876919</v>
      </c>
      <c r="L11" s="33">
        <v>9851.117981</v>
      </c>
      <c r="M11" s="33">
        <v>11759.765067</v>
      </c>
      <c r="N11" s="122">
        <v>11179.671176</v>
      </c>
      <c r="O11" s="146">
        <f t="shared" si="1"/>
        <v>124353.91902100001</v>
      </c>
      <c r="P11" s="78" t="s">
        <v>114</v>
      </c>
      <c r="Q11" s="286"/>
      <c r="R11" s="188"/>
      <c r="S11" s="191"/>
    </row>
    <row r="12" spans="1:19" ht="11.25" customHeight="1">
      <c r="A12" s="286"/>
      <c r="B12" s="78" t="s">
        <v>113</v>
      </c>
      <c r="C12" s="45">
        <v>5111.17075</v>
      </c>
      <c r="D12" s="33">
        <v>6639.349439</v>
      </c>
      <c r="E12" s="33">
        <v>11041.516811</v>
      </c>
      <c r="F12" s="33">
        <v>10561.593962</v>
      </c>
      <c r="G12" s="33">
        <v>10830.647734</v>
      </c>
      <c r="H12" s="33">
        <v>11216.476623</v>
      </c>
      <c r="I12" s="33">
        <v>12861.03174</v>
      </c>
      <c r="J12" s="33">
        <v>13801.981996</v>
      </c>
      <c r="K12" s="33">
        <v>11508.933794</v>
      </c>
      <c r="L12" s="33">
        <v>9544.960458</v>
      </c>
      <c r="M12" s="33">
        <v>11057.723202</v>
      </c>
      <c r="N12" s="122">
        <v>12845.658524</v>
      </c>
      <c r="O12" s="146">
        <f t="shared" si="1"/>
        <v>127021.04503299999</v>
      </c>
      <c r="P12" s="78" t="s">
        <v>113</v>
      </c>
      <c r="Q12" s="286"/>
      <c r="R12" s="188"/>
      <c r="S12" s="191"/>
    </row>
    <row r="13" spans="1:19" ht="11.25" customHeight="1">
      <c r="A13" s="286"/>
      <c r="B13" s="78" t="s">
        <v>81</v>
      </c>
      <c r="C13" s="45">
        <v>354.510001</v>
      </c>
      <c r="D13" s="33">
        <v>550.138001</v>
      </c>
      <c r="E13" s="33">
        <v>2000.239002</v>
      </c>
      <c r="F13" s="33">
        <v>1344.466602</v>
      </c>
      <c r="G13" s="33">
        <v>691.503999</v>
      </c>
      <c r="H13" s="33">
        <v>641.85</v>
      </c>
      <c r="I13" s="33">
        <v>169.9</v>
      </c>
      <c r="J13" s="33">
        <v>29.4</v>
      </c>
      <c r="K13" s="33">
        <v>597.559557</v>
      </c>
      <c r="L13" s="33">
        <v>1317.973001</v>
      </c>
      <c r="M13" s="33">
        <v>306.025999</v>
      </c>
      <c r="N13" s="122">
        <v>511.606298</v>
      </c>
      <c r="O13" s="146">
        <f t="shared" si="1"/>
        <v>8515.172460000002</v>
      </c>
      <c r="P13" s="78" t="s">
        <v>81</v>
      </c>
      <c r="Q13" s="286"/>
      <c r="R13" s="188"/>
      <c r="S13" s="191"/>
    </row>
    <row r="14" spans="1:19" ht="11.25" customHeight="1">
      <c r="A14" s="286"/>
      <c r="B14" s="78" t="s">
        <v>112</v>
      </c>
      <c r="C14" s="45">
        <v>4766.751483</v>
      </c>
      <c r="D14" s="33">
        <v>5449.873094</v>
      </c>
      <c r="E14" s="33">
        <v>6820.350392</v>
      </c>
      <c r="F14" s="33">
        <v>3204.367244</v>
      </c>
      <c r="G14" s="33">
        <v>5244.810554</v>
      </c>
      <c r="H14" s="33">
        <v>5646.659132</v>
      </c>
      <c r="I14" s="33">
        <v>2249.788701</v>
      </c>
      <c r="J14" s="33">
        <v>1462.6769</v>
      </c>
      <c r="K14" s="33">
        <v>5541.136719</v>
      </c>
      <c r="L14" s="33">
        <v>6525.51166</v>
      </c>
      <c r="M14" s="33">
        <v>13073.058371</v>
      </c>
      <c r="N14" s="122">
        <v>12238.813072</v>
      </c>
      <c r="O14" s="146">
        <f t="shared" si="1"/>
        <v>72223.797322</v>
      </c>
      <c r="P14" s="78" t="s">
        <v>112</v>
      </c>
      <c r="Q14" s="286"/>
      <c r="R14" s="188"/>
      <c r="S14" s="191"/>
    </row>
    <row r="15" spans="1:19" ht="11.25" customHeight="1">
      <c r="A15" s="286"/>
      <c r="B15" s="78" t="s">
        <v>158</v>
      </c>
      <c r="C15" s="45">
        <v>2671.901021</v>
      </c>
      <c r="D15" s="33">
        <v>2060.744244</v>
      </c>
      <c r="E15" s="33">
        <v>2421.187741</v>
      </c>
      <c r="F15" s="33">
        <v>2220.072461</v>
      </c>
      <c r="G15" s="33">
        <v>2329.156983</v>
      </c>
      <c r="H15" s="33">
        <v>2016.297532</v>
      </c>
      <c r="I15" s="33">
        <v>750.905917</v>
      </c>
      <c r="J15" s="33">
        <v>704.494</v>
      </c>
      <c r="K15" s="33">
        <v>3521.543902</v>
      </c>
      <c r="L15" s="33">
        <v>2864.166862</v>
      </c>
      <c r="M15" s="33">
        <v>3756.690556</v>
      </c>
      <c r="N15" s="122">
        <v>4946.956898</v>
      </c>
      <c r="O15" s="146">
        <f t="shared" si="1"/>
        <v>30264.118117</v>
      </c>
      <c r="P15" s="78" t="s">
        <v>158</v>
      </c>
      <c r="Q15" s="286"/>
      <c r="R15" s="188"/>
      <c r="S15" s="191"/>
    </row>
    <row r="16" spans="1:19" ht="11.25" customHeight="1">
      <c r="A16" s="286"/>
      <c r="B16" s="78" t="s">
        <v>160</v>
      </c>
      <c r="C16" s="45">
        <v>4103.303675</v>
      </c>
      <c r="D16" s="33">
        <v>6522.731619</v>
      </c>
      <c r="E16" s="33">
        <v>5430.322636</v>
      </c>
      <c r="F16" s="33">
        <v>6911.049681</v>
      </c>
      <c r="G16" s="33">
        <v>7423.953764</v>
      </c>
      <c r="H16" s="33">
        <v>16089.958785</v>
      </c>
      <c r="I16" s="33">
        <v>6157.521004</v>
      </c>
      <c r="J16" s="33">
        <v>7467.795001</v>
      </c>
      <c r="K16" s="33">
        <v>11874.392974</v>
      </c>
      <c r="L16" s="33">
        <v>8477.355973</v>
      </c>
      <c r="M16" s="33">
        <v>7189.181166</v>
      </c>
      <c r="N16" s="122">
        <v>8512.232151</v>
      </c>
      <c r="O16" s="146">
        <f t="shared" si="1"/>
        <v>96159.798429</v>
      </c>
      <c r="P16" s="78" t="s">
        <v>160</v>
      </c>
      <c r="Q16" s="286"/>
      <c r="R16" s="188"/>
      <c r="S16" s="191"/>
    </row>
    <row r="17" spans="1:19" ht="11.25" customHeight="1">
      <c r="A17" s="286"/>
      <c r="B17" s="78" t="s">
        <v>118</v>
      </c>
      <c r="C17" s="45">
        <v>1205.66046</v>
      </c>
      <c r="D17" s="33">
        <v>1286.367916</v>
      </c>
      <c r="E17" s="33">
        <v>888.506547</v>
      </c>
      <c r="F17" s="33">
        <v>581.996</v>
      </c>
      <c r="G17" s="33">
        <v>1175.005708</v>
      </c>
      <c r="H17" s="33">
        <v>1097.727999</v>
      </c>
      <c r="I17" s="33">
        <v>515.202148</v>
      </c>
      <c r="J17" s="33">
        <v>484.226</v>
      </c>
      <c r="K17" s="33">
        <v>1015.349801</v>
      </c>
      <c r="L17" s="33">
        <v>583.977243</v>
      </c>
      <c r="M17" s="33">
        <v>968.964001</v>
      </c>
      <c r="N17" s="122">
        <v>1015.723496</v>
      </c>
      <c r="O17" s="146">
        <f t="shared" si="1"/>
        <v>10818.707319</v>
      </c>
      <c r="P17" s="78" t="s">
        <v>118</v>
      </c>
      <c r="Q17" s="286"/>
      <c r="R17" s="188"/>
      <c r="S17" s="191"/>
    </row>
    <row r="18" spans="1:19" ht="11.25" customHeight="1">
      <c r="A18" s="286"/>
      <c r="B18" s="78" t="s">
        <v>116</v>
      </c>
      <c r="C18" s="45">
        <v>1256.69612</v>
      </c>
      <c r="D18" s="33">
        <v>2463.86303</v>
      </c>
      <c r="E18" s="33">
        <v>2610.971091</v>
      </c>
      <c r="F18" s="33">
        <v>1674.361924</v>
      </c>
      <c r="G18" s="33">
        <v>2581.232334</v>
      </c>
      <c r="H18" s="33">
        <v>2558.97801</v>
      </c>
      <c r="I18" s="33">
        <v>1190.106681</v>
      </c>
      <c r="J18" s="33">
        <v>259.965</v>
      </c>
      <c r="K18" s="33">
        <v>2409.644479</v>
      </c>
      <c r="L18" s="33">
        <v>1548.983698</v>
      </c>
      <c r="M18" s="33">
        <v>2348.825392</v>
      </c>
      <c r="N18" s="122">
        <v>2652.470399</v>
      </c>
      <c r="O18" s="146">
        <f t="shared" si="1"/>
        <v>23556.098158</v>
      </c>
      <c r="P18" s="78" t="s">
        <v>116</v>
      </c>
      <c r="Q18" s="286"/>
      <c r="R18" s="188"/>
      <c r="S18" s="191"/>
    </row>
    <row r="19" spans="1:19" ht="11.25" customHeight="1">
      <c r="A19" s="286"/>
      <c r="B19" s="78" t="s">
        <v>115</v>
      </c>
      <c r="C19" s="45">
        <v>1280.559474</v>
      </c>
      <c r="D19" s="33">
        <v>715.8</v>
      </c>
      <c r="E19" s="33">
        <v>1378.27018</v>
      </c>
      <c r="F19" s="33">
        <v>1237.15736</v>
      </c>
      <c r="G19" s="33">
        <v>1761.229252</v>
      </c>
      <c r="H19" s="33">
        <v>1977.432612</v>
      </c>
      <c r="I19" s="33">
        <v>698.278999</v>
      </c>
      <c r="J19" s="33">
        <v>875.4</v>
      </c>
      <c r="K19" s="33">
        <v>1505.430386</v>
      </c>
      <c r="L19" s="33">
        <v>974.803201</v>
      </c>
      <c r="M19" s="33">
        <v>1558.925</v>
      </c>
      <c r="N19" s="122">
        <v>1451.828274</v>
      </c>
      <c r="O19" s="146">
        <f t="shared" si="1"/>
        <v>15415.114737999998</v>
      </c>
      <c r="P19" s="78" t="s">
        <v>115</v>
      </c>
      <c r="Q19" s="286"/>
      <c r="R19" s="188"/>
      <c r="S19" s="191"/>
    </row>
    <row r="20" spans="1:19" ht="11.25" customHeight="1">
      <c r="A20" s="286"/>
      <c r="B20" s="78" t="s">
        <v>85</v>
      </c>
      <c r="C20" s="45">
        <v>620.061868</v>
      </c>
      <c r="D20" s="33">
        <v>940.50238</v>
      </c>
      <c r="E20" s="33">
        <v>778.063</v>
      </c>
      <c r="F20" s="33">
        <v>650.637</v>
      </c>
      <c r="G20" s="33">
        <v>1026.994998</v>
      </c>
      <c r="H20" s="33">
        <v>947.383597</v>
      </c>
      <c r="I20" s="33">
        <v>488.46</v>
      </c>
      <c r="J20" s="33">
        <v>951.45094</v>
      </c>
      <c r="K20" s="33">
        <v>1390</v>
      </c>
      <c r="L20" s="33">
        <v>1959.360002</v>
      </c>
      <c r="M20" s="33">
        <v>883.515981</v>
      </c>
      <c r="N20" s="122">
        <v>1112.7012</v>
      </c>
      <c r="O20" s="146">
        <f t="shared" si="1"/>
        <v>11749.130966</v>
      </c>
      <c r="P20" s="78" t="s">
        <v>85</v>
      </c>
      <c r="Q20" s="286"/>
      <c r="R20" s="188"/>
      <c r="S20" s="191"/>
    </row>
    <row r="21" spans="1:19" ht="11.25" customHeight="1" thickBot="1">
      <c r="A21" s="286"/>
      <c r="B21" s="87" t="s">
        <v>119</v>
      </c>
      <c r="C21" s="51">
        <v>203.285177</v>
      </c>
      <c r="D21" s="43">
        <v>695.578</v>
      </c>
      <c r="E21" s="43">
        <v>585.74644</v>
      </c>
      <c r="F21" s="43">
        <v>595.716763</v>
      </c>
      <c r="G21" s="43">
        <v>462.34836</v>
      </c>
      <c r="H21" s="43">
        <v>1276.05812</v>
      </c>
      <c r="I21" s="43">
        <v>204.323868</v>
      </c>
      <c r="J21" s="43">
        <v>711.105</v>
      </c>
      <c r="K21" s="43">
        <v>838.076</v>
      </c>
      <c r="L21" s="43">
        <v>405.292</v>
      </c>
      <c r="M21" s="43">
        <v>433.69924</v>
      </c>
      <c r="N21" s="125">
        <v>887.236564</v>
      </c>
      <c r="O21" s="147">
        <f t="shared" si="1"/>
        <v>7298.465532</v>
      </c>
      <c r="P21" s="87" t="s">
        <v>119</v>
      </c>
      <c r="Q21" s="286"/>
      <c r="R21" s="188"/>
      <c r="S21" s="191"/>
    </row>
    <row r="22" spans="1:50" ht="12" customHeight="1" thickBot="1">
      <c r="A22" s="286"/>
      <c r="B22" s="85" t="s">
        <v>157</v>
      </c>
      <c r="C22" s="52">
        <f>SUM(C23:C41)</f>
        <v>86778.851025</v>
      </c>
      <c r="D22" s="53">
        <f aca="true" t="shared" si="2" ref="D22:N22">SUM(D23:D41)</f>
        <v>85360.19383099998</v>
      </c>
      <c r="E22" s="53">
        <f t="shared" si="2"/>
        <v>113844.74708899998</v>
      </c>
      <c r="F22" s="53">
        <f t="shared" si="2"/>
        <v>150850.36314200002</v>
      </c>
      <c r="G22" s="53">
        <f t="shared" si="2"/>
        <v>232623.04175999996</v>
      </c>
      <c r="H22" s="53">
        <f t="shared" si="2"/>
        <v>180054.09313899998</v>
      </c>
      <c r="I22" s="53">
        <f t="shared" si="2"/>
        <v>36260.38170799999</v>
      </c>
      <c r="J22" s="53">
        <f t="shared" si="2"/>
        <v>16061.317468000003</v>
      </c>
      <c r="K22" s="53">
        <f t="shared" si="2"/>
        <v>70689.92211</v>
      </c>
      <c r="L22" s="53">
        <f t="shared" si="2"/>
        <v>80672.85620500002</v>
      </c>
      <c r="M22" s="53">
        <f t="shared" si="2"/>
        <v>101618.50228600002</v>
      </c>
      <c r="N22" s="195">
        <f t="shared" si="2"/>
        <v>86149.49158100001</v>
      </c>
      <c r="O22" s="246">
        <f t="shared" si="1"/>
        <v>1240963.7613439998</v>
      </c>
      <c r="P22" s="85" t="s">
        <v>157</v>
      </c>
      <c r="Q22" s="286"/>
      <c r="R22" s="188"/>
      <c r="S22" s="191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</row>
    <row r="23" spans="1:19" ht="11.25" customHeight="1">
      <c r="A23" s="286"/>
      <c r="B23" s="86" t="s">
        <v>147</v>
      </c>
      <c r="C23" s="54">
        <v>2443.157948</v>
      </c>
      <c r="D23" s="32">
        <v>5724.141323</v>
      </c>
      <c r="E23" s="32">
        <v>8138.118562</v>
      </c>
      <c r="F23" s="32">
        <v>3991.453372</v>
      </c>
      <c r="G23" s="32">
        <v>4609.497884</v>
      </c>
      <c r="H23" s="32">
        <v>5175.099186</v>
      </c>
      <c r="I23" s="32">
        <v>1870.533913</v>
      </c>
      <c r="J23" s="32">
        <v>2494.810995</v>
      </c>
      <c r="K23" s="32">
        <v>6437.031846</v>
      </c>
      <c r="L23" s="32">
        <v>4510.470615</v>
      </c>
      <c r="M23" s="32">
        <v>5184.802461</v>
      </c>
      <c r="N23" s="135">
        <v>8422.092877</v>
      </c>
      <c r="O23" s="145">
        <f t="shared" si="1"/>
        <v>59001.21098199999</v>
      </c>
      <c r="P23" s="86" t="s">
        <v>147</v>
      </c>
      <c r="Q23" s="286"/>
      <c r="R23" s="188"/>
      <c r="S23" s="191"/>
    </row>
    <row r="24" spans="1:19" ht="11.25" customHeight="1">
      <c r="A24" s="286"/>
      <c r="B24" s="78" t="s">
        <v>139</v>
      </c>
      <c r="C24" s="45">
        <v>57168.252336</v>
      </c>
      <c r="D24" s="33">
        <v>42039.044333</v>
      </c>
      <c r="E24" s="33">
        <v>50244.98722</v>
      </c>
      <c r="F24" s="33">
        <v>100416.508497</v>
      </c>
      <c r="G24" s="33">
        <v>179715.289118</v>
      </c>
      <c r="H24" s="33">
        <v>118464.716998</v>
      </c>
      <c r="I24" s="33">
        <v>13728.752146</v>
      </c>
      <c r="J24" s="33">
        <v>4634.575075</v>
      </c>
      <c r="K24" s="33">
        <v>25098.843605</v>
      </c>
      <c r="L24" s="33">
        <v>14795.839352</v>
      </c>
      <c r="M24" s="33">
        <v>43998.446004</v>
      </c>
      <c r="N24" s="122">
        <v>29784.978001</v>
      </c>
      <c r="O24" s="146">
        <f t="shared" si="1"/>
        <v>680090.232685</v>
      </c>
      <c r="P24" s="78" t="s">
        <v>139</v>
      </c>
      <c r="Q24" s="286"/>
      <c r="R24" s="188"/>
      <c r="S24" s="191"/>
    </row>
    <row r="25" spans="1:19" ht="11.25" customHeight="1">
      <c r="A25" s="286"/>
      <c r="B25" s="78" t="s">
        <v>129</v>
      </c>
      <c r="C25" s="45">
        <v>4873.644148</v>
      </c>
      <c r="D25" s="33">
        <v>3479.887078</v>
      </c>
      <c r="E25" s="33">
        <v>3548.833662</v>
      </c>
      <c r="F25" s="33">
        <v>1694.256997</v>
      </c>
      <c r="G25" s="33">
        <v>2700.027131</v>
      </c>
      <c r="H25" s="33">
        <v>1352.075203</v>
      </c>
      <c r="I25" s="33">
        <v>411.847</v>
      </c>
      <c r="J25" s="33">
        <v>492.7</v>
      </c>
      <c r="K25" s="33">
        <v>3065.756887</v>
      </c>
      <c r="L25" s="33">
        <v>2342.324482</v>
      </c>
      <c r="M25" s="33">
        <v>3803.94156</v>
      </c>
      <c r="N25" s="122">
        <v>5768.082678</v>
      </c>
      <c r="O25" s="146">
        <f t="shared" si="1"/>
        <v>33533.376826</v>
      </c>
      <c r="P25" s="78" t="s">
        <v>129</v>
      </c>
      <c r="Q25" s="286"/>
      <c r="R25" s="188"/>
      <c r="S25" s="191"/>
    </row>
    <row r="26" spans="1:19" ht="11.25" customHeight="1">
      <c r="A26" s="286"/>
      <c r="B26" s="78" t="s">
        <v>75</v>
      </c>
      <c r="C26" s="45">
        <v>2531.629424</v>
      </c>
      <c r="D26" s="33">
        <v>4479.945126</v>
      </c>
      <c r="E26" s="33">
        <v>5087.1279</v>
      </c>
      <c r="F26" s="33">
        <v>4319.089199</v>
      </c>
      <c r="G26" s="33">
        <v>2352.160381</v>
      </c>
      <c r="H26" s="33">
        <v>5151.325949</v>
      </c>
      <c r="I26" s="33">
        <v>2209.194706</v>
      </c>
      <c r="J26" s="33">
        <v>810.567481</v>
      </c>
      <c r="K26" s="33">
        <v>3824.349923</v>
      </c>
      <c r="L26" s="33">
        <v>4384.593259</v>
      </c>
      <c r="M26" s="33">
        <v>5511.765947</v>
      </c>
      <c r="N26" s="122">
        <v>6910.987967</v>
      </c>
      <c r="O26" s="146">
        <f t="shared" si="1"/>
        <v>47572.737262</v>
      </c>
      <c r="P26" s="78" t="s">
        <v>75</v>
      </c>
      <c r="Q26" s="286"/>
      <c r="R26" s="188"/>
      <c r="S26" s="191"/>
    </row>
    <row r="27" spans="1:19" ht="11.25" customHeight="1">
      <c r="A27" s="286"/>
      <c r="B27" s="78" t="s">
        <v>128</v>
      </c>
      <c r="C27" s="45">
        <v>3923.098</v>
      </c>
      <c r="D27" s="33">
        <v>11553.612999</v>
      </c>
      <c r="E27" s="33">
        <v>19138.642614</v>
      </c>
      <c r="F27" s="33">
        <v>15680.149041</v>
      </c>
      <c r="G27" s="33">
        <v>20532.600116</v>
      </c>
      <c r="H27" s="33">
        <v>22996.485836</v>
      </c>
      <c r="I27" s="33">
        <v>5715.396</v>
      </c>
      <c r="J27" s="33">
        <v>1095.032</v>
      </c>
      <c r="K27" s="33">
        <v>12177.998772</v>
      </c>
      <c r="L27" s="33">
        <v>18199.375651</v>
      </c>
      <c r="M27" s="33">
        <v>13419.25811</v>
      </c>
      <c r="N27" s="122">
        <v>9904.964143</v>
      </c>
      <c r="O27" s="146">
        <f t="shared" si="1"/>
        <v>154336.613282</v>
      </c>
      <c r="P27" s="78" t="s">
        <v>128</v>
      </c>
      <c r="Q27" s="286"/>
      <c r="R27" s="188"/>
      <c r="S27" s="191"/>
    </row>
    <row r="28" spans="1:19" ht="11.25" customHeight="1">
      <c r="A28" s="286"/>
      <c r="B28" s="78" t="s">
        <v>137</v>
      </c>
      <c r="C28" s="45">
        <v>930.731</v>
      </c>
      <c r="D28" s="33">
        <v>3276.479564</v>
      </c>
      <c r="E28" s="33">
        <v>1683.6946</v>
      </c>
      <c r="F28" s="33">
        <v>1870.681842</v>
      </c>
      <c r="G28" s="33">
        <v>2225.144212</v>
      </c>
      <c r="H28" s="33">
        <v>7193.845457</v>
      </c>
      <c r="I28" s="33">
        <v>1661.259223</v>
      </c>
      <c r="J28" s="33">
        <v>391.957</v>
      </c>
      <c r="K28" s="33">
        <v>3301.738958</v>
      </c>
      <c r="L28" s="33">
        <v>11274.74447</v>
      </c>
      <c r="M28" s="33">
        <v>3426.721175</v>
      </c>
      <c r="N28" s="122">
        <v>3660.26132</v>
      </c>
      <c r="O28" s="146">
        <f t="shared" si="1"/>
        <v>40897.258820999996</v>
      </c>
      <c r="P28" s="78" t="s">
        <v>137</v>
      </c>
      <c r="Q28" s="286"/>
      <c r="R28" s="188"/>
      <c r="S28" s="191"/>
    </row>
    <row r="29" spans="1:19" ht="11.25" customHeight="1">
      <c r="A29" s="286"/>
      <c r="B29" s="78" t="s">
        <v>135</v>
      </c>
      <c r="C29" s="45">
        <v>2698.686599</v>
      </c>
      <c r="D29" s="33">
        <v>3229.91825</v>
      </c>
      <c r="E29" s="33">
        <v>7587.904815</v>
      </c>
      <c r="F29" s="33">
        <v>4644.882198</v>
      </c>
      <c r="G29" s="33">
        <v>2724.92841</v>
      </c>
      <c r="H29" s="33">
        <v>3179.238615</v>
      </c>
      <c r="I29" s="33">
        <v>955.112649</v>
      </c>
      <c r="J29" s="33">
        <v>835.2</v>
      </c>
      <c r="K29" s="33">
        <v>2459.791975</v>
      </c>
      <c r="L29" s="33">
        <v>3331.697251</v>
      </c>
      <c r="M29" s="33">
        <v>5962.804285</v>
      </c>
      <c r="N29" s="122">
        <v>4022.980542</v>
      </c>
      <c r="O29" s="146">
        <f t="shared" si="1"/>
        <v>41633.145589</v>
      </c>
      <c r="P29" s="78" t="s">
        <v>135</v>
      </c>
      <c r="Q29" s="286"/>
      <c r="R29" s="188"/>
      <c r="S29" s="191"/>
    </row>
    <row r="30" spans="1:19" ht="11.25" customHeight="1">
      <c r="A30" s="286"/>
      <c r="B30" s="78" t="s">
        <v>77</v>
      </c>
      <c r="C30" s="45">
        <v>1905.940999</v>
      </c>
      <c r="D30" s="33">
        <v>2290.515089</v>
      </c>
      <c r="E30" s="33">
        <v>8523.565408</v>
      </c>
      <c r="F30" s="33">
        <v>7163.548666</v>
      </c>
      <c r="G30" s="33">
        <v>9220.418164</v>
      </c>
      <c r="H30" s="33">
        <v>5522.170296</v>
      </c>
      <c r="I30" s="33">
        <v>2808.252403</v>
      </c>
      <c r="J30" s="33">
        <v>3290.316</v>
      </c>
      <c r="K30" s="33">
        <v>7453.83</v>
      </c>
      <c r="L30" s="33">
        <v>9042.83224</v>
      </c>
      <c r="M30" s="33">
        <v>5892.735119</v>
      </c>
      <c r="N30" s="122">
        <v>7427.409885</v>
      </c>
      <c r="O30" s="146">
        <f t="shared" si="1"/>
        <v>70541.534269</v>
      </c>
      <c r="P30" s="78" t="s">
        <v>77</v>
      </c>
      <c r="Q30" s="286"/>
      <c r="R30" s="188"/>
      <c r="S30" s="191"/>
    </row>
    <row r="31" spans="1:19" ht="11.25" customHeight="1">
      <c r="A31" s="286"/>
      <c r="B31" s="78" t="s">
        <v>132</v>
      </c>
      <c r="C31" s="45">
        <v>3846.88317</v>
      </c>
      <c r="D31" s="33">
        <v>2529.673814</v>
      </c>
      <c r="E31" s="33">
        <v>2379.988309</v>
      </c>
      <c r="F31" s="33">
        <v>2139.844979</v>
      </c>
      <c r="G31" s="33">
        <v>2446.866308</v>
      </c>
      <c r="H31" s="33">
        <v>2930.938972</v>
      </c>
      <c r="I31" s="33">
        <v>1777.62584</v>
      </c>
      <c r="J31" s="33">
        <v>402.379</v>
      </c>
      <c r="K31" s="33">
        <v>2743.283396</v>
      </c>
      <c r="L31" s="33">
        <v>2988.702011</v>
      </c>
      <c r="M31" s="33">
        <v>2944.711131</v>
      </c>
      <c r="N31" s="122">
        <v>4315.979846</v>
      </c>
      <c r="O31" s="146">
        <f t="shared" si="1"/>
        <v>31446.876776000005</v>
      </c>
      <c r="P31" s="78" t="s">
        <v>132</v>
      </c>
      <c r="Q31" s="286"/>
      <c r="R31" s="188"/>
      <c r="S31" s="191"/>
    </row>
    <row r="32" spans="1:19" ht="11.25" customHeight="1">
      <c r="A32" s="286"/>
      <c r="B32" s="78" t="s">
        <v>134</v>
      </c>
      <c r="C32" s="45">
        <v>2057.832999</v>
      </c>
      <c r="D32" s="33">
        <v>2333.10764</v>
      </c>
      <c r="E32" s="33">
        <v>2368.411294</v>
      </c>
      <c r="F32" s="33">
        <v>3499.976601</v>
      </c>
      <c r="G32" s="33">
        <v>2497.269601</v>
      </c>
      <c r="H32" s="33">
        <v>3704.323162</v>
      </c>
      <c r="I32" s="33">
        <v>143.2</v>
      </c>
      <c r="J32" s="33">
        <v>109.424967</v>
      </c>
      <c r="K32" s="33">
        <v>1613.305</v>
      </c>
      <c r="L32" s="33">
        <v>5856.460317</v>
      </c>
      <c r="M32" s="33">
        <v>6499.180465</v>
      </c>
      <c r="N32" s="122">
        <v>2921.990902</v>
      </c>
      <c r="O32" s="146">
        <f t="shared" si="1"/>
        <v>33604.482948000004</v>
      </c>
      <c r="P32" s="78" t="s">
        <v>134</v>
      </c>
      <c r="Q32" s="286"/>
      <c r="R32" s="188"/>
      <c r="S32" s="191"/>
    </row>
    <row r="33" spans="1:19" ht="11.25" customHeight="1">
      <c r="A33" s="286"/>
      <c r="B33" s="78" t="s">
        <v>82</v>
      </c>
      <c r="C33" s="45">
        <v>69.180999</v>
      </c>
      <c r="D33" s="33">
        <v>261.284</v>
      </c>
      <c r="E33" s="33">
        <v>403.168705</v>
      </c>
      <c r="F33" s="33">
        <v>751.67</v>
      </c>
      <c r="G33" s="33">
        <v>410.452238</v>
      </c>
      <c r="H33" s="33">
        <v>12.641</v>
      </c>
      <c r="I33" s="33">
        <v>8.218</v>
      </c>
      <c r="J33" s="132">
        <v>0</v>
      </c>
      <c r="K33" s="33">
        <v>35.36</v>
      </c>
      <c r="L33" s="33">
        <v>216.215998</v>
      </c>
      <c r="M33" s="33">
        <v>252.589999</v>
      </c>
      <c r="N33" s="122">
        <v>107.97368</v>
      </c>
      <c r="O33" s="146">
        <f t="shared" si="1"/>
        <v>2528.754619</v>
      </c>
      <c r="P33" s="78" t="s">
        <v>82</v>
      </c>
      <c r="Q33" s="286"/>
      <c r="R33" s="188"/>
      <c r="S33" s="191"/>
    </row>
    <row r="34" spans="1:19" ht="11.25" customHeight="1">
      <c r="A34" s="286"/>
      <c r="B34" s="78" t="s">
        <v>133</v>
      </c>
      <c r="C34" s="45">
        <v>2628.726</v>
      </c>
      <c r="D34" s="33">
        <v>1610.62032</v>
      </c>
      <c r="E34" s="33">
        <v>743.403001</v>
      </c>
      <c r="F34" s="33">
        <v>1071.996558</v>
      </c>
      <c r="G34" s="33">
        <v>825.714812</v>
      </c>
      <c r="H34" s="33">
        <v>677.052255</v>
      </c>
      <c r="I34" s="33">
        <v>3247.28456</v>
      </c>
      <c r="J34" s="33">
        <v>257.46795</v>
      </c>
      <c r="K34" s="33">
        <v>297.144</v>
      </c>
      <c r="L34" s="33">
        <v>1259.725768</v>
      </c>
      <c r="M34" s="33">
        <v>2320.207425</v>
      </c>
      <c r="N34" s="122">
        <v>564.199998</v>
      </c>
      <c r="O34" s="146">
        <f t="shared" si="1"/>
        <v>15503.542647</v>
      </c>
      <c r="P34" s="78" t="s">
        <v>133</v>
      </c>
      <c r="Q34" s="286"/>
      <c r="R34" s="188"/>
      <c r="S34" s="191"/>
    </row>
    <row r="35" spans="1:19" ht="11.25" customHeight="1">
      <c r="A35" s="286"/>
      <c r="B35" s="78" t="s">
        <v>138</v>
      </c>
      <c r="C35" s="45">
        <v>1042.389999</v>
      </c>
      <c r="D35" s="33">
        <v>1752.917764</v>
      </c>
      <c r="E35" s="33">
        <v>878.437997</v>
      </c>
      <c r="F35" s="33">
        <v>736.900916</v>
      </c>
      <c r="G35" s="33">
        <v>1300.761385</v>
      </c>
      <c r="H35" s="33">
        <v>928.619209</v>
      </c>
      <c r="I35" s="33">
        <v>723.70012</v>
      </c>
      <c r="J35" s="33">
        <v>575.587</v>
      </c>
      <c r="K35" s="33">
        <v>955.130647</v>
      </c>
      <c r="L35" s="33">
        <v>1672.169792</v>
      </c>
      <c r="M35" s="33">
        <v>1227.673601</v>
      </c>
      <c r="N35" s="122">
        <v>1344.934744</v>
      </c>
      <c r="O35" s="146">
        <f t="shared" si="1"/>
        <v>13139.223174</v>
      </c>
      <c r="P35" s="78" t="s">
        <v>138</v>
      </c>
      <c r="Q35" s="286"/>
      <c r="R35" s="188"/>
      <c r="S35" s="191"/>
    </row>
    <row r="36" spans="1:19" ht="11.25" customHeight="1">
      <c r="A36" s="286"/>
      <c r="B36" s="78" t="s">
        <v>78</v>
      </c>
      <c r="C36" s="45">
        <v>371.904</v>
      </c>
      <c r="D36" s="33">
        <v>540.555</v>
      </c>
      <c r="E36" s="33">
        <v>2621.578</v>
      </c>
      <c r="F36" s="33">
        <v>2465.329</v>
      </c>
      <c r="G36" s="33">
        <v>952.207</v>
      </c>
      <c r="H36" s="33">
        <v>2288.454</v>
      </c>
      <c r="I36" s="33">
        <v>741.181</v>
      </c>
      <c r="J36" s="33">
        <v>666.7</v>
      </c>
      <c r="K36" s="33">
        <v>999.051001</v>
      </c>
      <c r="L36" s="33">
        <v>236.549999</v>
      </c>
      <c r="M36" s="33">
        <v>496.05</v>
      </c>
      <c r="N36" s="122">
        <v>604.932</v>
      </c>
      <c r="O36" s="146">
        <f t="shared" si="1"/>
        <v>12984.491000000002</v>
      </c>
      <c r="P36" s="78" t="s">
        <v>78</v>
      </c>
      <c r="Q36" s="286"/>
      <c r="R36" s="188"/>
      <c r="S36" s="191"/>
    </row>
    <row r="37" spans="1:19" ht="11.25" customHeight="1">
      <c r="A37" s="286"/>
      <c r="B37" s="78" t="s">
        <v>131</v>
      </c>
      <c r="C37" s="130">
        <v>55.36</v>
      </c>
      <c r="D37" s="132">
        <v>0</v>
      </c>
      <c r="E37" s="132">
        <v>4.4</v>
      </c>
      <c r="F37" s="132">
        <v>3.4</v>
      </c>
      <c r="G37" s="132">
        <v>46.5</v>
      </c>
      <c r="H37" s="132">
        <v>130.873</v>
      </c>
      <c r="I37" s="132">
        <v>0</v>
      </c>
      <c r="J37" s="132">
        <v>0</v>
      </c>
      <c r="K37" s="132">
        <v>49.373</v>
      </c>
      <c r="L37" s="132">
        <v>249.881</v>
      </c>
      <c r="M37" s="132">
        <v>8.69</v>
      </c>
      <c r="N37" s="133">
        <v>40.663</v>
      </c>
      <c r="O37" s="150">
        <f t="shared" si="1"/>
        <v>589.1400000000001</v>
      </c>
      <c r="P37" s="78" t="s">
        <v>131</v>
      </c>
      <c r="Q37" s="286"/>
      <c r="R37" s="188"/>
      <c r="S37" s="191"/>
    </row>
    <row r="38" spans="1:19" ht="11.25" customHeight="1">
      <c r="A38" s="286"/>
      <c r="B38" s="78" t="s">
        <v>167</v>
      </c>
      <c r="C38" s="130">
        <v>36.623404</v>
      </c>
      <c r="D38" s="132">
        <v>184.475</v>
      </c>
      <c r="E38" s="132">
        <v>205.325</v>
      </c>
      <c r="F38" s="132">
        <v>281.367976</v>
      </c>
      <c r="G38" s="132">
        <v>4.554</v>
      </c>
      <c r="H38" s="132">
        <v>110.400001</v>
      </c>
      <c r="I38" s="132">
        <v>55.401148</v>
      </c>
      <c r="J38" s="132">
        <v>4.6</v>
      </c>
      <c r="K38" s="132">
        <v>140.9451</v>
      </c>
      <c r="L38" s="132">
        <v>230.714</v>
      </c>
      <c r="M38" s="132">
        <v>399.800002</v>
      </c>
      <c r="N38" s="133">
        <v>100.249998</v>
      </c>
      <c r="O38" s="150">
        <f t="shared" si="1"/>
        <v>1754.455629</v>
      </c>
      <c r="P38" s="78" t="s">
        <v>167</v>
      </c>
      <c r="Q38" s="286"/>
      <c r="R38" s="188"/>
      <c r="S38" s="191"/>
    </row>
    <row r="39" spans="1:19" ht="11.25" customHeight="1">
      <c r="A39" s="286"/>
      <c r="B39" s="78" t="s">
        <v>146</v>
      </c>
      <c r="C39" s="130">
        <v>164.01</v>
      </c>
      <c r="D39" s="132">
        <v>42.279932</v>
      </c>
      <c r="E39" s="132">
        <v>171.210002</v>
      </c>
      <c r="F39" s="132">
        <v>114.8773</v>
      </c>
      <c r="G39" s="132">
        <v>45.3</v>
      </c>
      <c r="H39" s="132">
        <v>67.384</v>
      </c>
      <c r="I39" s="132">
        <v>152.653</v>
      </c>
      <c r="J39" s="132">
        <v>0</v>
      </c>
      <c r="K39" s="132">
        <v>32.61</v>
      </c>
      <c r="L39" s="132">
        <v>69.46</v>
      </c>
      <c r="M39" s="132">
        <v>200.925002</v>
      </c>
      <c r="N39" s="133">
        <v>223.759</v>
      </c>
      <c r="O39" s="150">
        <f t="shared" si="1"/>
        <v>1284.4682360000002</v>
      </c>
      <c r="P39" s="78" t="s">
        <v>146</v>
      </c>
      <c r="Q39" s="286"/>
      <c r="R39" s="188"/>
      <c r="S39" s="191"/>
    </row>
    <row r="40" spans="1:19" ht="11.25" customHeight="1">
      <c r="A40" s="286"/>
      <c r="B40" s="78" t="s">
        <v>79</v>
      </c>
      <c r="C40" s="130">
        <v>30.8</v>
      </c>
      <c r="D40" s="132">
        <v>31.736599</v>
      </c>
      <c r="E40" s="132">
        <v>68.45</v>
      </c>
      <c r="F40" s="132">
        <v>4.43</v>
      </c>
      <c r="G40" s="132">
        <v>13.351</v>
      </c>
      <c r="H40" s="132">
        <v>91.1</v>
      </c>
      <c r="I40" s="132">
        <v>50.77</v>
      </c>
      <c r="J40" s="132">
        <v>0</v>
      </c>
      <c r="K40" s="132">
        <v>4.378</v>
      </c>
      <c r="L40" s="132">
        <v>11.1</v>
      </c>
      <c r="M40" s="132">
        <v>68.2</v>
      </c>
      <c r="N40" s="133">
        <v>23.051</v>
      </c>
      <c r="O40" s="150">
        <f t="shared" si="1"/>
        <v>397.366599</v>
      </c>
      <c r="P40" s="78" t="s">
        <v>79</v>
      </c>
      <c r="Q40" s="286"/>
      <c r="R40" s="188"/>
      <c r="S40" s="191"/>
    </row>
    <row r="41" spans="1:19" ht="11.25" customHeight="1" thickBot="1">
      <c r="A41" s="286"/>
      <c r="B41" s="264" t="s">
        <v>83</v>
      </c>
      <c r="C41" s="136">
        <v>0</v>
      </c>
      <c r="D41" s="137">
        <v>0</v>
      </c>
      <c r="E41" s="137">
        <v>47.5</v>
      </c>
      <c r="F41" s="137">
        <v>0</v>
      </c>
      <c r="G41" s="137">
        <v>0</v>
      </c>
      <c r="H41" s="137">
        <v>77.35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8">
        <v>0</v>
      </c>
      <c r="O41" s="160">
        <f t="shared" si="1"/>
        <v>124.85</v>
      </c>
      <c r="P41" s="264" t="s">
        <v>83</v>
      </c>
      <c r="Q41" s="286"/>
      <c r="R41" s="188"/>
      <c r="S41" s="191"/>
    </row>
    <row r="42" spans="1:50" ht="14.25" thickBot="1">
      <c r="A42" s="286"/>
      <c r="B42" s="85" t="s">
        <v>94</v>
      </c>
      <c r="C42" s="52">
        <f>SUM(C43:C48)</f>
        <v>4405.904368</v>
      </c>
      <c r="D42" s="53">
        <f aca="true" t="shared" si="3" ref="D42:N42">SUM(D43:D48)</f>
        <v>14052.499920999999</v>
      </c>
      <c r="E42" s="53">
        <f t="shared" si="3"/>
        <v>5609.543112</v>
      </c>
      <c r="F42" s="53">
        <f t="shared" si="3"/>
        <v>13224.170414000002</v>
      </c>
      <c r="G42" s="53">
        <f t="shared" si="3"/>
        <v>7969.901687</v>
      </c>
      <c r="H42" s="53">
        <f t="shared" si="3"/>
        <v>17402.722578999997</v>
      </c>
      <c r="I42" s="53">
        <f t="shared" si="3"/>
        <v>1489.279412</v>
      </c>
      <c r="J42" s="53">
        <f t="shared" si="3"/>
        <v>489.09999999999997</v>
      </c>
      <c r="K42" s="53">
        <f t="shared" si="3"/>
        <v>4432.892608</v>
      </c>
      <c r="L42" s="53">
        <f t="shared" si="3"/>
        <v>5993.574443</v>
      </c>
      <c r="M42" s="53">
        <f t="shared" si="3"/>
        <v>25004.013930999998</v>
      </c>
      <c r="N42" s="195">
        <f t="shared" si="3"/>
        <v>7079.83941</v>
      </c>
      <c r="O42" s="246">
        <f t="shared" si="1"/>
        <v>107153.441885</v>
      </c>
      <c r="P42" s="85" t="s">
        <v>94</v>
      </c>
      <c r="Q42" s="286"/>
      <c r="R42" s="188"/>
      <c r="S42" s="192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</row>
    <row r="43" spans="1:19" ht="11.25" customHeight="1">
      <c r="A43" s="286"/>
      <c r="B43" s="253" t="s">
        <v>127</v>
      </c>
      <c r="C43" s="54">
        <v>905.420207</v>
      </c>
      <c r="D43" s="32">
        <v>1074.678256</v>
      </c>
      <c r="E43" s="32">
        <v>999.386812</v>
      </c>
      <c r="F43" s="32">
        <v>805.70875</v>
      </c>
      <c r="G43" s="32">
        <v>1031.016276</v>
      </c>
      <c r="H43" s="32">
        <v>1715.606347</v>
      </c>
      <c r="I43" s="32">
        <v>430.511672</v>
      </c>
      <c r="J43" s="131">
        <v>0</v>
      </c>
      <c r="K43" s="32">
        <v>543.217636</v>
      </c>
      <c r="L43" s="32">
        <v>917.911648</v>
      </c>
      <c r="M43" s="32">
        <v>734.696288</v>
      </c>
      <c r="N43" s="135">
        <v>1044.904684</v>
      </c>
      <c r="O43" s="145">
        <f t="shared" si="1"/>
        <v>10203.058576</v>
      </c>
      <c r="P43" s="253" t="s">
        <v>127</v>
      </c>
      <c r="Q43" s="286"/>
      <c r="R43" s="188"/>
      <c r="S43" s="191"/>
    </row>
    <row r="44" spans="1:19" ht="11.25" customHeight="1">
      <c r="A44" s="286"/>
      <c r="B44" s="78" t="s">
        <v>166</v>
      </c>
      <c r="C44" s="45">
        <v>67.000001</v>
      </c>
      <c r="D44" s="33">
        <v>191.720001</v>
      </c>
      <c r="E44" s="33">
        <v>240.639909</v>
      </c>
      <c r="F44" s="132">
        <v>0</v>
      </c>
      <c r="G44" s="33">
        <v>157.138995</v>
      </c>
      <c r="H44" s="33">
        <v>1730.401</v>
      </c>
      <c r="I44" s="132">
        <v>0</v>
      </c>
      <c r="J44" s="33">
        <v>8.9</v>
      </c>
      <c r="K44" s="33">
        <v>148.001</v>
      </c>
      <c r="L44" s="33">
        <v>1576.260001</v>
      </c>
      <c r="M44" s="33">
        <v>80.949998</v>
      </c>
      <c r="N44" s="122">
        <v>1544.420384</v>
      </c>
      <c r="O44" s="146">
        <f t="shared" si="1"/>
        <v>5745.431289000001</v>
      </c>
      <c r="P44" s="78" t="s">
        <v>166</v>
      </c>
      <c r="Q44" s="286"/>
      <c r="R44" s="188"/>
      <c r="S44" s="191"/>
    </row>
    <row r="45" spans="1:19" ht="11.25" customHeight="1">
      <c r="A45" s="286"/>
      <c r="B45" s="78" t="s">
        <v>125</v>
      </c>
      <c r="C45" s="130">
        <v>2172.48856</v>
      </c>
      <c r="D45" s="132">
        <v>2331.392152</v>
      </c>
      <c r="E45" s="132">
        <v>1929.898392</v>
      </c>
      <c r="F45" s="132">
        <v>1796.038388</v>
      </c>
      <c r="G45" s="132">
        <v>5112.451416</v>
      </c>
      <c r="H45" s="132">
        <v>1871.12542</v>
      </c>
      <c r="I45" s="132">
        <v>471.39874</v>
      </c>
      <c r="J45" s="132">
        <v>0</v>
      </c>
      <c r="K45" s="132">
        <v>1840.463972</v>
      </c>
      <c r="L45" s="132">
        <v>2563.914796</v>
      </c>
      <c r="M45" s="33">
        <v>3242.704908</v>
      </c>
      <c r="N45" s="122">
        <v>3421.918344</v>
      </c>
      <c r="O45" s="146">
        <f t="shared" si="1"/>
        <v>26753.795088000003</v>
      </c>
      <c r="P45" s="78" t="s">
        <v>125</v>
      </c>
      <c r="Q45" s="286"/>
      <c r="R45" s="188"/>
      <c r="S45" s="191"/>
    </row>
    <row r="46" spans="1:19" ht="11.25" customHeight="1">
      <c r="A46" s="286"/>
      <c r="B46" s="83" t="s">
        <v>153</v>
      </c>
      <c r="C46" s="45">
        <v>290.704</v>
      </c>
      <c r="D46" s="33">
        <v>10125.635</v>
      </c>
      <c r="E46" s="33">
        <v>908.649999</v>
      </c>
      <c r="F46" s="33">
        <v>10480.589276</v>
      </c>
      <c r="G46" s="33">
        <v>619.981</v>
      </c>
      <c r="H46" s="33">
        <v>10415.860813</v>
      </c>
      <c r="I46" s="33">
        <v>539.594</v>
      </c>
      <c r="J46" s="33">
        <v>320.2</v>
      </c>
      <c r="K46" s="33">
        <v>77.75</v>
      </c>
      <c r="L46" s="33">
        <v>290.073999</v>
      </c>
      <c r="M46" s="33">
        <v>20194.762737</v>
      </c>
      <c r="N46" s="122">
        <v>154.799999</v>
      </c>
      <c r="O46" s="146">
        <f t="shared" si="1"/>
        <v>54418.60082299999</v>
      </c>
      <c r="P46" s="83" t="s">
        <v>153</v>
      </c>
      <c r="Q46" s="286"/>
      <c r="R46" s="188"/>
      <c r="S46" s="191"/>
    </row>
    <row r="47" spans="1:19" ht="11.25" customHeight="1">
      <c r="A47" s="286"/>
      <c r="B47" s="83" t="s">
        <v>149</v>
      </c>
      <c r="C47" s="45">
        <v>807.3076</v>
      </c>
      <c r="D47" s="33">
        <v>244.422512</v>
      </c>
      <c r="E47" s="33">
        <v>1361.9</v>
      </c>
      <c r="F47" s="33">
        <v>1.85</v>
      </c>
      <c r="G47" s="33">
        <v>1014.63</v>
      </c>
      <c r="H47" s="33">
        <v>1572.124999</v>
      </c>
      <c r="I47" s="33">
        <v>45.575</v>
      </c>
      <c r="J47" s="33">
        <v>145</v>
      </c>
      <c r="K47" s="33">
        <v>1687</v>
      </c>
      <c r="L47" s="33">
        <v>544.909999</v>
      </c>
      <c r="M47" s="33">
        <v>750.8</v>
      </c>
      <c r="N47" s="122">
        <v>624.91</v>
      </c>
      <c r="O47" s="146">
        <f t="shared" si="1"/>
        <v>8800.430110000001</v>
      </c>
      <c r="P47" s="83" t="s">
        <v>149</v>
      </c>
      <c r="Q47" s="286"/>
      <c r="R47" s="188"/>
      <c r="S47" s="191"/>
    </row>
    <row r="48" spans="1:19" ht="11.25" customHeight="1" thickBot="1">
      <c r="A48" s="286"/>
      <c r="B48" s="139" t="s">
        <v>126</v>
      </c>
      <c r="C48" s="51">
        <v>162.984</v>
      </c>
      <c r="D48" s="43">
        <v>84.652</v>
      </c>
      <c r="E48" s="43">
        <v>169.068</v>
      </c>
      <c r="F48" s="43">
        <v>139.984</v>
      </c>
      <c r="G48" s="43">
        <v>34.684</v>
      </c>
      <c r="H48" s="43">
        <v>97.604</v>
      </c>
      <c r="I48" s="43">
        <v>2.2</v>
      </c>
      <c r="J48" s="43">
        <v>15</v>
      </c>
      <c r="K48" s="43">
        <v>136.46</v>
      </c>
      <c r="L48" s="43">
        <v>100.504</v>
      </c>
      <c r="M48" s="43">
        <v>0.1</v>
      </c>
      <c r="N48" s="125">
        <v>288.885999</v>
      </c>
      <c r="O48" s="147">
        <f t="shared" si="1"/>
        <v>1232.1259990000003</v>
      </c>
      <c r="P48" s="139" t="s">
        <v>126</v>
      </c>
      <c r="Q48" s="286"/>
      <c r="R48" s="188"/>
      <c r="S48" s="191"/>
    </row>
    <row r="49" spans="1:50" ht="14.25" thickBot="1">
      <c r="A49" s="286"/>
      <c r="B49" s="85" t="s">
        <v>95</v>
      </c>
      <c r="C49" s="52">
        <f>SUM(C50:C55)</f>
        <v>9203.901929</v>
      </c>
      <c r="D49" s="53">
        <f aca="true" t="shared" si="4" ref="D49:N49">SUM(D50:D55)</f>
        <v>13271.919961999998</v>
      </c>
      <c r="E49" s="53">
        <f t="shared" si="4"/>
        <v>11143.807388</v>
      </c>
      <c r="F49" s="53">
        <f t="shared" si="4"/>
        <v>9646.537505</v>
      </c>
      <c r="G49" s="53">
        <f t="shared" si="4"/>
        <v>14124.43878</v>
      </c>
      <c r="H49" s="53">
        <f t="shared" si="4"/>
        <v>12949.406721</v>
      </c>
      <c r="I49" s="53">
        <f t="shared" si="4"/>
        <v>4553.794182</v>
      </c>
      <c r="J49" s="53">
        <f t="shared" si="4"/>
        <v>3913.6587879999997</v>
      </c>
      <c r="K49" s="53">
        <f t="shared" si="4"/>
        <v>12846.584630000001</v>
      </c>
      <c r="L49" s="53">
        <f t="shared" si="4"/>
        <v>11776.190410000001</v>
      </c>
      <c r="M49" s="53">
        <f t="shared" si="4"/>
        <v>15191.824983</v>
      </c>
      <c r="N49" s="195">
        <f t="shared" si="4"/>
        <v>16022.164101</v>
      </c>
      <c r="O49" s="246">
        <f t="shared" si="1"/>
        <v>134644.229379</v>
      </c>
      <c r="P49" s="85" t="s">
        <v>95</v>
      </c>
      <c r="Q49" s="286"/>
      <c r="R49" s="188"/>
      <c r="S49" s="192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</row>
    <row r="50" spans="1:19" ht="11.25" customHeight="1">
      <c r="A50" s="286"/>
      <c r="B50" s="84" t="s">
        <v>154</v>
      </c>
      <c r="C50" s="54">
        <v>1474.612912</v>
      </c>
      <c r="D50" s="32">
        <v>925.900644</v>
      </c>
      <c r="E50" s="32">
        <v>2025.754178</v>
      </c>
      <c r="F50" s="32">
        <v>1322.470905</v>
      </c>
      <c r="G50" s="32">
        <v>1211.097001</v>
      </c>
      <c r="H50" s="32">
        <v>2594.176306</v>
      </c>
      <c r="I50" s="32">
        <v>558.431799</v>
      </c>
      <c r="J50" s="32">
        <v>417.876788</v>
      </c>
      <c r="K50" s="32">
        <v>2682.09995</v>
      </c>
      <c r="L50" s="32">
        <v>2632.569109</v>
      </c>
      <c r="M50" s="32">
        <v>2495.319734</v>
      </c>
      <c r="N50" s="135">
        <v>2450.551564</v>
      </c>
      <c r="O50" s="145">
        <f t="shared" si="1"/>
        <v>20790.86089</v>
      </c>
      <c r="P50" s="84" t="s">
        <v>154</v>
      </c>
      <c r="Q50" s="286"/>
      <c r="R50" s="188"/>
      <c r="S50" s="191"/>
    </row>
    <row r="51" spans="1:19" ht="11.25" customHeight="1">
      <c r="A51" s="286"/>
      <c r="B51" s="83" t="s">
        <v>120</v>
      </c>
      <c r="C51" s="45">
        <v>1386.3802</v>
      </c>
      <c r="D51" s="33">
        <v>2763.660723</v>
      </c>
      <c r="E51" s="33">
        <v>2597.469885</v>
      </c>
      <c r="F51" s="33">
        <v>795.801399</v>
      </c>
      <c r="G51" s="33">
        <v>808.242976</v>
      </c>
      <c r="H51" s="33">
        <v>1135.005759</v>
      </c>
      <c r="I51" s="33">
        <v>642.930291</v>
      </c>
      <c r="J51" s="33">
        <v>212.803</v>
      </c>
      <c r="K51" s="33">
        <v>1780.326997</v>
      </c>
      <c r="L51" s="33">
        <v>1633.363008</v>
      </c>
      <c r="M51" s="33">
        <v>1972.114912</v>
      </c>
      <c r="N51" s="122">
        <v>2175.981188</v>
      </c>
      <c r="O51" s="146">
        <f t="shared" si="1"/>
        <v>17904.080338000003</v>
      </c>
      <c r="P51" s="83" t="s">
        <v>120</v>
      </c>
      <c r="Q51" s="286"/>
      <c r="R51" s="188"/>
      <c r="S51" s="191"/>
    </row>
    <row r="52" spans="1:19" ht="11.25" customHeight="1">
      <c r="A52" s="286"/>
      <c r="B52" s="83" t="s">
        <v>155</v>
      </c>
      <c r="C52" s="45">
        <v>3054.694703</v>
      </c>
      <c r="D52" s="33">
        <v>5871.113137</v>
      </c>
      <c r="E52" s="33">
        <v>2462.16848</v>
      </c>
      <c r="F52" s="33">
        <v>4262.414293</v>
      </c>
      <c r="G52" s="33">
        <v>7820.194197</v>
      </c>
      <c r="H52" s="33">
        <v>5054.514939</v>
      </c>
      <c r="I52" s="33">
        <v>2079.898654</v>
      </c>
      <c r="J52" s="33">
        <v>2092.812</v>
      </c>
      <c r="K52" s="33">
        <v>4317.991899</v>
      </c>
      <c r="L52" s="33">
        <v>2670.596305</v>
      </c>
      <c r="M52" s="33">
        <v>4946.8558</v>
      </c>
      <c r="N52" s="122">
        <v>6384.762346</v>
      </c>
      <c r="O52" s="146">
        <f t="shared" si="1"/>
        <v>51018.016753</v>
      </c>
      <c r="P52" s="83" t="s">
        <v>155</v>
      </c>
      <c r="Q52" s="286"/>
      <c r="R52" s="188"/>
      <c r="S52" s="191"/>
    </row>
    <row r="53" spans="1:19" ht="11.25" customHeight="1">
      <c r="A53" s="286"/>
      <c r="B53" s="83" t="s">
        <v>156</v>
      </c>
      <c r="C53" s="45">
        <v>1031.78452</v>
      </c>
      <c r="D53" s="33">
        <v>1499.546448</v>
      </c>
      <c r="E53" s="33">
        <v>977.786804</v>
      </c>
      <c r="F53" s="33">
        <v>1396.933605</v>
      </c>
      <c r="G53" s="33">
        <v>985.044759</v>
      </c>
      <c r="H53" s="33">
        <v>1973.417871</v>
      </c>
      <c r="I53" s="33">
        <v>390.675639</v>
      </c>
      <c r="J53" s="33">
        <v>137.7</v>
      </c>
      <c r="K53" s="33">
        <v>1629.080747</v>
      </c>
      <c r="L53" s="33">
        <v>1813.672003</v>
      </c>
      <c r="M53" s="33">
        <v>1808.42</v>
      </c>
      <c r="N53" s="122">
        <v>2328.328002</v>
      </c>
      <c r="O53" s="146">
        <f t="shared" si="1"/>
        <v>15972.390398</v>
      </c>
      <c r="P53" s="83" t="s">
        <v>156</v>
      </c>
      <c r="Q53" s="286"/>
      <c r="R53" s="188"/>
      <c r="S53" s="191"/>
    </row>
    <row r="54" spans="1:19" ht="11.25" customHeight="1">
      <c r="A54" s="286"/>
      <c r="B54" s="83" t="s">
        <v>121</v>
      </c>
      <c r="C54" s="45">
        <v>1246.060805</v>
      </c>
      <c r="D54" s="33">
        <v>1418.647667</v>
      </c>
      <c r="E54" s="33">
        <v>2012.488879</v>
      </c>
      <c r="F54" s="33">
        <v>1410.167236</v>
      </c>
      <c r="G54" s="33">
        <v>2343.735335</v>
      </c>
      <c r="H54" s="33">
        <v>1691.863002</v>
      </c>
      <c r="I54" s="33">
        <v>690.2278</v>
      </c>
      <c r="J54" s="33">
        <v>885.1</v>
      </c>
      <c r="K54" s="33">
        <v>1876.716258</v>
      </c>
      <c r="L54" s="33">
        <v>1982.619745</v>
      </c>
      <c r="M54" s="33">
        <v>2358.468752</v>
      </c>
      <c r="N54" s="122">
        <v>1518.29607</v>
      </c>
      <c r="O54" s="146">
        <f t="shared" si="1"/>
        <v>19434.391549000004</v>
      </c>
      <c r="P54" s="83" t="s">
        <v>121</v>
      </c>
      <c r="Q54" s="286"/>
      <c r="R54" s="188"/>
      <c r="S54" s="191"/>
    </row>
    <row r="55" spans="1:19" ht="11.25" customHeight="1" thickBot="1">
      <c r="A55" s="286"/>
      <c r="B55" s="264" t="s">
        <v>84</v>
      </c>
      <c r="C55" s="51">
        <v>1010.368789</v>
      </c>
      <c r="D55" s="43">
        <v>793.051343</v>
      </c>
      <c r="E55" s="43">
        <v>1068.139162</v>
      </c>
      <c r="F55" s="43">
        <v>458.750067</v>
      </c>
      <c r="G55" s="43">
        <v>956.124512</v>
      </c>
      <c r="H55" s="43">
        <v>500.428844</v>
      </c>
      <c r="I55" s="43">
        <v>191.629999</v>
      </c>
      <c r="J55" s="43">
        <v>167.367</v>
      </c>
      <c r="K55" s="43">
        <v>560.368779</v>
      </c>
      <c r="L55" s="43">
        <v>1043.37024</v>
      </c>
      <c r="M55" s="43">
        <v>1610.645785</v>
      </c>
      <c r="N55" s="125">
        <v>1164.244931</v>
      </c>
      <c r="O55" s="147">
        <f t="shared" si="1"/>
        <v>9524.489451</v>
      </c>
      <c r="P55" s="264" t="s">
        <v>84</v>
      </c>
      <c r="Q55" s="286"/>
      <c r="R55" s="188"/>
      <c r="S55" s="191"/>
    </row>
    <row r="56" spans="1:19" ht="14.25" thickBot="1">
      <c r="A56" s="286"/>
      <c r="B56" s="85" t="s">
        <v>123</v>
      </c>
      <c r="C56" s="181">
        <f>SUM(C57:C59)</f>
        <v>6310.097398</v>
      </c>
      <c r="D56" s="197">
        <f aca="true" t="shared" si="5" ref="D56:N56">SUM(D57:D59)</f>
        <v>6955.012320000001</v>
      </c>
      <c r="E56" s="197">
        <f t="shared" si="5"/>
        <v>8528.492567</v>
      </c>
      <c r="F56" s="197">
        <f t="shared" si="5"/>
        <v>10239.593364</v>
      </c>
      <c r="G56" s="197">
        <f t="shared" si="5"/>
        <v>9825.249989000002</v>
      </c>
      <c r="H56" s="197">
        <f t="shared" si="5"/>
        <v>8689.851355</v>
      </c>
      <c r="I56" s="197">
        <f t="shared" si="5"/>
        <v>4320.789826</v>
      </c>
      <c r="J56" s="197">
        <f t="shared" si="5"/>
        <v>2839.745</v>
      </c>
      <c r="K56" s="197">
        <f t="shared" si="5"/>
        <v>15813.953510000001</v>
      </c>
      <c r="L56" s="197">
        <f t="shared" si="5"/>
        <v>10582.544800000001</v>
      </c>
      <c r="M56" s="197">
        <f t="shared" si="5"/>
        <v>10876.60725</v>
      </c>
      <c r="N56" s="198">
        <f t="shared" si="5"/>
        <v>9351.959913</v>
      </c>
      <c r="O56" s="246">
        <f t="shared" si="1"/>
        <v>104333.89729200001</v>
      </c>
      <c r="P56" s="85" t="s">
        <v>123</v>
      </c>
      <c r="Q56" s="286"/>
      <c r="R56" s="188"/>
      <c r="S56" s="192"/>
    </row>
    <row r="57" spans="1:19" ht="11.25" customHeight="1">
      <c r="A57" s="286"/>
      <c r="B57" s="86" t="s">
        <v>64</v>
      </c>
      <c r="C57" s="54">
        <v>5279.383681</v>
      </c>
      <c r="D57" s="32">
        <v>5604.435964</v>
      </c>
      <c r="E57" s="32">
        <v>6623.579968</v>
      </c>
      <c r="F57" s="32">
        <v>8452.707569</v>
      </c>
      <c r="G57" s="32">
        <v>8452.303098</v>
      </c>
      <c r="H57" s="32">
        <v>6417.146312</v>
      </c>
      <c r="I57" s="32">
        <v>3523.688958</v>
      </c>
      <c r="J57" s="32">
        <v>2312.345</v>
      </c>
      <c r="K57" s="32">
        <v>7352.457921</v>
      </c>
      <c r="L57" s="32">
        <v>8732.931344</v>
      </c>
      <c r="M57" s="32">
        <v>9308.47464</v>
      </c>
      <c r="N57" s="135">
        <v>7316.302272</v>
      </c>
      <c r="O57" s="145">
        <f t="shared" si="1"/>
        <v>79375.756727</v>
      </c>
      <c r="P57" s="86" t="s">
        <v>64</v>
      </c>
      <c r="Q57" s="286"/>
      <c r="R57" s="188"/>
      <c r="S57" s="191"/>
    </row>
    <row r="58" spans="1:19" ht="11.25" customHeight="1">
      <c r="A58" s="286"/>
      <c r="B58" s="83" t="s">
        <v>152</v>
      </c>
      <c r="C58" s="45">
        <v>726.813596</v>
      </c>
      <c r="D58" s="33">
        <v>1133.076355</v>
      </c>
      <c r="E58" s="33">
        <v>1467.278767</v>
      </c>
      <c r="F58" s="33">
        <v>1604.885794</v>
      </c>
      <c r="G58" s="33">
        <v>1143.146893</v>
      </c>
      <c r="H58" s="33">
        <v>1409.905042</v>
      </c>
      <c r="I58" s="33">
        <v>797.100868</v>
      </c>
      <c r="J58" s="33">
        <v>316.3</v>
      </c>
      <c r="K58" s="33">
        <v>2181.126311</v>
      </c>
      <c r="L58" s="33">
        <v>1281.710585</v>
      </c>
      <c r="M58" s="33">
        <v>1423.991658</v>
      </c>
      <c r="N58" s="122">
        <v>1944.957638</v>
      </c>
      <c r="O58" s="146">
        <f t="shared" si="1"/>
        <v>15430.293506999998</v>
      </c>
      <c r="P58" s="83" t="s">
        <v>152</v>
      </c>
      <c r="Q58" s="286"/>
      <c r="R58" s="188"/>
      <c r="S58" s="191"/>
    </row>
    <row r="59" spans="1:19" ht="11.25" customHeight="1" thickBot="1">
      <c r="A59" s="286"/>
      <c r="B59" s="264" t="s">
        <v>122</v>
      </c>
      <c r="C59" s="51">
        <v>303.900121</v>
      </c>
      <c r="D59" s="43">
        <v>217.500001</v>
      </c>
      <c r="E59" s="43">
        <v>437.633832</v>
      </c>
      <c r="F59" s="43">
        <v>182.000001</v>
      </c>
      <c r="G59" s="43">
        <v>229.799998</v>
      </c>
      <c r="H59" s="43">
        <v>862.800001</v>
      </c>
      <c r="I59" s="137">
        <v>0</v>
      </c>
      <c r="J59" s="43">
        <v>211.1</v>
      </c>
      <c r="K59" s="43">
        <v>6280.369278</v>
      </c>
      <c r="L59" s="43">
        <v>567.902871</v>
      </c>
      <c r="M59" s="43">
        <v>144.140952</v>
      </c>
      <c r="N59" s="125">
        <v>90.700003</v>
      </c>
      <c r="O59" s="147">
        <f t="shared" si="1"/>
        <v>9527.847058</v>
      </c>
      <c r="P59" s="264" t="s">
        <v>122</v>
      </c>
      <c r="Q59" s="286"/>
      <c r="R59" s="188"/>
      <c r="S59" s="191"/>
    </row>
    <row r="60" spans="1:50" ht="12" customHeight="1" thickBot="1">
      <c r="A60" s="286"/>
      <c r="B60" s="85" t="s">
        <v>140</v>
      </c>
      <c r="C60" s="232">
        <v>818.626002</v>
      </c>
      <c r="D60" s="231">
        <v>1014.902403</v>
      </c>
      <c r="E60" s="231">
        <v>1392.016786</v>
      </c>
      <c r="F60" s="231">
        <v>1676.103456</v>
      </c>
      <c r="G60" s="231">
        <v>1493.139242</v>
      </c>
      <c r="H60" s="231">
        <v>1377.533094</v>
      </c>
      <c r="I60" s="231">
        <v>528.465</v>
      </c>
      <c r="J60" s="231">
        <v>384.6</v>
      </c>
      <c r="K60" s="231">
        <v>1562.302597</v>
      </c>
      <c r="L60" s="231">
        <v>948.42268</v>
      </c>
      <c r="M60" s="231">
        <v>2149.42728</v>
      </c>
      <c r="N60" s="248">
        <v>2269.80244</v>
      </c>
      <c r="O60" s="246">
        <f t="shared" si="1"/>
        <v>15615.340979999999</v>
      </c>
      <c r="P60" s="85" t="s">
        <v>140</v>
      </c>
      <c r="Q60" s="286"/>
      <c r="R60" s="188"/>
      <c r="S60" s="192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</row>
    <row r="61" spans="1:50" ht="14.25" thickBot="1">
      <c r="A61" s="286"/>
      <c r="B61" s="263" t="s">
        <v>159</v>
      </c>
      <c r="C61" s="232">
        <f>C62-C7-C22-C42-C49-C56-C60</f>
        <v>39964.70162499988</v>
      </c>
      <c r="D61" s="231">
        <f aca="true" t="shared" si="6" ref="D61:O61">D62-D7-D22-D42-D49-D56-D60</f>
        <v>44528.31903600002</v>
      </c>
      <c r="E61" s="231">
        <f t="shared" si="6"/>
        <v>59226.44169599976</v>
      </c>
      <c r="F61" s="231">
        <f t="shared" si="6"/>
        <v>61418.400146999906</v>
      </c>
      <c r="G61" s="231">
        <f t="shared" si="6"/>
        <v>53155.33614699994</v>
      </c>
      <c r="H61" s="231">
        <f t="shared" si="6"/>
        <v>51706.52158800019</v>
      </c>
      <c r="I61" s="231">
        <f t="shared" si="6"/>
        <v>26832.848872999977</v>
      </c>
      <c r="J61" s="231">
        <f t="shared" si="6"/>
        <v>19485.358692000013</v>
      </c>
      <c r="K61" s="231">
        <f t="shared" si="6"/>
        <v>46303.33279399973</v>
      </c>
      <c r="L61" s="231">
        <f t="shared" si="6"/>
        <v>49977.691373000016</v>
      </c>
      <c r="M61" s="231">
        <f t="shared" si="6"/>
        <v>48708.66199099987</v>
      </c>
      <c r="N61" s="248">
        <f t="shared" si="6"/>
        <v>59424.721684999866</v>
      </c>
      <c r="O61" s="247">
        <f t="shared" si="6"/>
        <v>560732.3356469994</v>
      </c>
      <c r="P61" s="263" t="s">
        <v>159</v>
      </c>
      <c r="Q61" s="286"/>
      <c r="R61" s="188"/>
      <c r="S61" s="192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</row>
    <row r="62" spans="1:50" ht="13.5" thickBot="1">
      <c r="A62" s="287"/>
      <c r="B62" s="85" t="s">
        <v>161</v>
      </c>
      <c r="C62" s="46">
        <v>218056.51907999985</v>
      </c>
      <c r="D62" s="193">
        <v>252441.807691</v>
      </c>
      <c r="E62" s="193">
        <v>310055.38600299973</v>
      </c>
      <c r="F62" s="193">
        <v>347725.8367519999</v>
      </c>
      <c r="G62" s="193">
        <v>429697.42061099986</v>
      </c>
      <c r="H62" s="193">
        <v>406386.7600420002</v>
      </c>
      <c r="I62" s="193">
        <v>156457.49050299998</v>
      </c>
      <c r="J62" s="193">
        <v>129686.058741</v>
      </c>
      <c r="K62" s="193">
        <v>281003.40852499974</v>
      </c>
      <c r="L62" s="193">
        <v>267330.50006800005</v>
      </c>
      <c r="M62" s="193">
        <v>333040.5819709999</v>
      </c>
      <c r="N62" s="194">
        <v>310168.37975299987</v>
      </c>
      <c r="O62" s="228">
        <f t="shared" si="1"/>
        <v>3442050.1497399993</v>
      </c>
      <c r="P62" s="85" t="s">
        <v>161</v>
      </c>
      <c r="Q62" s="287"/>
      <c r="R62" s="188"/>
      <c r="S62" s="191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</row>
    <row r="64" spans="13:14" ht="12.75">
      <c r="M64" s="158"/>
      <c r="N64" s="158"/>
    </row>
    <row r="65" spans="13:14" ht="12.75">
      <c r="M65" s="158"/>
      <c r="N65" s="159"/>
    </row>
    <row r="66" spans="13:14" ht="12.75">
      <c r="M66" s="158"/>
      <c r="N66" s="158"/>
    </row>
  </sheetData>
  <sheetProtection/>
  <mergeCells count="3">
    <mergeCell ref="A7:A62"/>
    <mergeCell ref="C5:O5"/>
    <mergeCell ref="Q7:Q62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2007-10-09T10:24:48Z</cp:lastPrinted>
  <dcterms:created xsi:type="dcterms:W3CDTF">2006-02-24T09:38:25Z</dcterms:created>
  <dcterms:modified xsi:type="dcterms:W3CDTF">2010-04-19T07:57:59Z</dcterms:modified>
  <cp:category/>
  <cp:version/>
  <cp:contentType/>
  <cp:contentStatus/>
</cp:coreProperties>
</file>