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الفهرس" sheetId="1" r:id="rId1"/>
    <sheet name="جدول 1-2" sheetId="2" r:id="rId2"/>
    <sheet name="جدول 3-4" sheetId="3" r:id="rId3"/>
  </sheets>
  <definedNames/>
  <calcPr fullCalcOnLoad="1"/>
</workbook>
</file>

<file path=xl/sharedStrings.xml><?xml version="1.0" encoding="utf-8"?>
<sst xmlns="http://schemas.openxmlformats.org/spreadsheetml/2006/main" count="355" uniqueCount="58">
  <si>
    <t>Source:  Kafalat SAL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</si>
  <si>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</si>
  <si>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</si>
  <si>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</si>
  <si>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</si>
  <si>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</si>
  <si>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</si>
  <si>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</si>
  <si>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</si>
  <si>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</si>
  <si>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</si>
  <si>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</si>
  <si>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</si>
  <si>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>المحافظة 
Mohafaza</t>
  </si>
  <si>
    <t>البرنامج
Program</t>
  </si>
  <si>
    <t xml:space="preserve">البرنامج الاساسي
Kafalat Basic </t>
  </si>
  <si>
    <t>الشهر 
Month</t>
  </si>
  <si>
    <t xml:space="preserve">حبل لبنان
Monut Lebanon </t>
  </si>
  <si>
    <t xml:space="preserve">البقاع
Bekaa </t>
  </si>
  <si>
    <t xml:space="preserve">لبنان الجنوبي 
South Lebanon
</t>
  </si>
  <si>
    <t>لبنان الشمالي 
North Lebanon</t>
  </si>
  <si>
    <t>النبطية 
Nabatiyeh</t>
  </si>
  <si>
    <t>بيروت 
Beirut</t>
  </si>
  <si>
    <t xml:space="preserve">
االبرنامج الأساسي_تفويض
Kafalat Basic Designation  </t>
  </si>
  <si>
    <t>لبنان الجنوبي 
South Lebanon</t>
  </si>
  <si>
    <t xml:space="preserve">كل البرامج 
All Programs
</t>
  </si>
  <si>
    <t>الأشجار
Trees</t>
  </si>
  <si>
    <t xml:space="preserve">B  الطاقة 
  Energy B
  </t>
  </si>
  <si>
    <t xml:space="preserve"> المبتدئة والإبتكار 
Beginner and Innovation
 </t>
  </si>
  <si>
    <t xml:space="preserve">
 برنامج الإبتكار
Innovation Program</t>
  </si>
  <si>
    <t xml:space="preserve">
 البرنامج الإضافي
Kafalat Plus</t>
  </si>
  <si>
    <t xml:space="preserve">
 صغار المزارعين
 small farmers</t>
  </si>
  <si>
    <t xml:space="preserve"> صغار المزارعين
 small farmers
 </t>
  </si>
  <si>
    <t>كل البرامج 
All Programs</t>
  </si>
  <si>
    <t xml:space="preserve">زراعة
Agriculture
 </t>
  </si>
  <si>
    <t xml:space="preserve">سياحة
Tourism
 </t>
  </si>
  <si>
    <t xml:space="preserve">صناعة 
Industry
</t>
  </si>
  <si>
    <t>القطاع الاقتصادي
Economic sector</t>
  </si>
  <si>
    <t xml:space="preserve"> المجموع
Total</t>
  </si>
  <si>
    <t>المجموع العام
Grand Total</t>
  </si>
  <si>
    <t>المجموع 
Total</t>
  </si>
  <si>
    <t xml:space="preserve"> المجموع 
Total  </t>
  </si>
  <si>
    <t>الوحدة : ليرة لبنانية</t>
  </si>
  <si>
    <t>Unit : LP</t>
  </si>
  <si>
    <t xml:space="preserve">  المصدر: كفالات ش. م.ل</t>
  </si>
  <si>
    <t>صفحة :1 
sheet :1</t>
  </si>
  <si>
    <t>صفحة :2 
sheet :2</t>
  </si>
  <si>
    <t xml:space="preserve">تقنيات متخصصة 
High Technology
</t>
  </si>
  <si>
    <t xml:space="preserve">انتاج حرفي 
Traditional Crafts
</t>
  </si>
  <si>
    <t xml:space="preserve"> تسليفات القروض
Loans</t>
  </si>
  <si>
    <t xml:space="preserve">جدول 3:عدد القروض المصدرة  شهريا بحسب  القطاع الإقتصادي خلال العام 2015 
Table 3:  The number of exporting loans  per month  by Economic sector for 2015   
</t>
  </si>
  <si>
    <t>جدول 4: قيمة القروض المصدرة  شهرياّ بحسب  القطاع الاقتصادي  خلال العام 2015
Table 4:  The value of exporting loans per month  by Economic sector for 2015</t>
  </si>
  <si>
    <t xml:space="preserve">جدول 1: عدد القروض المصدرة شهرياّ حسب  المحافظة  خلال العام 2015
Table 1:  The number of exporting loans  per month  by Mohafaza for 2015 </t>
  </si>
  <si>
    <t xml:space="preserve">جدول 2: قيمة القروض المصدرة  شهرياّ حسب  المحافظة  خلال العام 2015
Table 2:  The value of exporting loans per month  by Mohafaza for 2015 </t>
  </si>
  <si>
    <t xml:space="preserve">
جدول 1: عدد القروض المصدرة شهرياّ حسب  المحافظة  خلال العام 2015
Table 1:  The number of exporting loans  per month  by Mohafaza for 2015 </t>
  </si>
  <si>
    <t xml:space="preserve">
جدول 2: قيمة القروض المصدرة  شهرياّ حسب  المحافظة  خلال العام 2015
Table 2:  The value of exporting loans per month  by Mohafaza for 2015   </t>
  </si>
  <si>
    <t xml:space="preserve">جدول 3:عدد القروض المصدرة  شهريا بحسب  القطاع الإقتصادي خلال العام 2015 
Table 3:  The number of exporting loans  per month  by Economic sector for 2015   
</t>
  </si>
  <si>
    <t xml:space="preserve">
جدول 4: قيمة القروض المصدرة  شهرياّ بحسب  القطاع الاقتصادي  خلال العام 2015
Table 4:  The value of exporting loans per month  by Economic sector for 2015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</si>
</sst>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  <numFmt numFmtId="215" formatCode="[$-409]dddd\,\ mmmm\ dd\,\ yyyy"/>
    <numFmt numFmtId="216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Ralewa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61" applyFont="1" applyFill="1" applyAlignment="1">
      <alignment vertical="center" readingOrder="1"/>
      <protection/>
    </xf>
    <xf numFmtId="0" fontId="7" fillId="0" borderId="0" xfId="61" applyFont="1" applyFill="1" applyAlignment="1">
      <alignment horizontal="center" vertical="center" wrapText="1" readingOrder="1"/>
      <protection/>
    </xf>
    <xf numFmtId="0" fontId="7" fillId="0" borderId="0" xfId="61" applyFont="1" applyFill="1" applyAlignment="1">
      <alignment horizontal="center" vertical="center" readingOrder="1"/>
      <protection/>
    </xf>
    <xf numFmtId="0" fontId="6" fillId="0" borderId="0" xfId="61" applyFont="1" applyFill="1" applyAlignment="1">
      <alignment horizontal="center" vertical="center" readingOrder="1"/>
      <protection/>
    </xf>
    <xf numFmtId="0" fontId="3" fillId="0" borderId="0" xfId="61" applyFont="1" applyFill="1" applyAlignment="1">
      <alignment vertical="center" readingOrder="1"/>
      <protection/>
    </xf>
    <xf numFmtId="0" fontId="7" fillId="0" borderId="0" xfId="64" applyFont="1" applyFill="1" applyBorder="1" applyAlignment="1">
      <alignment horizontal="center" vertical="center" wrapText="1" readingOrder="1"/>
      <protection/>
    </xf>
    <xf numFmtId="0" fontId="8" fillId="0" borderId="0" xfId="61" applyFont="1" applyFill="1" applyAlignment="1">
      <alignment vertical="center" readingOrder="1"/>
      <protection/>
    </xf>
    <xf numFmtId="3" fontId="3" fillId="0" borderId="0" xfId="61" applyNumberFormat="1" applyFont="1" applyFill="1" applyAlignment="1">
      <alignment vertical="center" readingOrder="1"/>
      <protection/>
    </xf>
    <xf numFmtId="191" fontId="3" fillId="0" borderId="0" xfId="44" applyNumberFormat="1" applyFont="1" applyFill="1" applyAlignment="1">
      <alignment vertical="center" readingOrder="1"/>
    </xf>
    <xf numFmtId="3" fontId="7" fillId="0" borderId="0" xfId="44" applyNumberFormat="1" applyFont="1" applyFill="1" applyBorder="1" applyAlignment="1">
      <alignment horizontal="center" vertical="center" readingOrder="1"/>
    </xf>
    <xf numFmtId="0" fontId="3" fillId="0" borderId="10" xfId="61" applyFont="1" applyFill="1" applyBorder="1" applyAlignment="1">
      <alignment vertical="center" readingOrder="1"/>
      <protection/>
    </xf>
    <xf numFmtId="191" fontId="3" fillId="0" borderId="10" xfId="44" applyNumberFormat="1" applyFont="1" applyFill="1" applyBorder="1" applyAlignment="1">
      <alignment vertical="center" readingOrder="1"/>
    </xf>
    <xf numFmtId="191" fontId="3" fillId="0" borderId="0" xfId="61" applyNumberFormat="1" applyFont="1" applyFill="1" applyAlignment="1">
      <alignment vertical="center" readingOrder="1"/>
      <protection/>
    </xf>
    <xf numFmtId="0" fontId="7" fillId="0" borderId="0" xfId="61" applyFont="1" applyAlignment="1">
      <alignment horizontal="center" vertical="center" readingOrder="1"/>
      <protection/>
    </xf>
    <xf numFmtId="0" fontId="6" fillId="0" borderId="0" xfId="61" applyFont="1" applyAlignment="1">
      <alignment vertical="center" readingOrder="1"/>
      <protection/>
    </xf>
    <xf numFmtId="0" fontId="6" fillId="0" borderId="0" xfId="61" applyFont="1" applyFill="1" applyBorder="1" applyAlignment="1">
      <alignment vertical="center" readingOrder="1"/>
      <protection/>
    </xf>
    <xf numFmtId="0" fontId="8" fillId="0" borderId="0" xfId="61" applyFont="1" applyFill="1" applyAlignment="1">
      <alignment horizontal="center" vertical="center" readingOrder="1"/>
      <protection/>
    </xf>
    <xf numFmtId="0" fontId="7" fillId="0" borderId="11" xfId="64" applyFont="1" applyFill="1" applyBorder="1" applyAlignment="1">
      <alignment horizontal="center" vertical="center" wrapText="1" readingOrder="1"/>
      <protection/>
    </xf>
    <xf numFmtId="0" fontId="7" fillId="0" borderId="11" xfId="0" applyFont="1" applyFill="1" applyBorder="1" applyAlignment="1">
      <alignment horizontal="center" vertical="center" wrapText="1" readingOrder="2"/>
    </xf>
    <xf numFmtId="0" fontId="7" fillId="0" borderId="11" xfId="0" applyFont="1" applyFill="1" applyBorder="1" applyAlignment="1">
      <alignment horizontal="center" vertical="center" wrapText="1" readingOrder="1"/>
    </xf>
    <xf numFmtId="3" fontId="6" fillId="0" borderId="11" xfId="44" applyNumberFormat="1" applyFont="1" applyFill="1" applyBorder="1" applyAlignment="1">
      <alignment horizontal="center" vertical="center" readingOrder="1"/>
    </xf>
    <xf numFmtId="3" fontId="6" fillId="33" borderId="11" xfId="44" applyNumberFormat="1" applyFont="1" applyFill="1" applyBorder="1" applyAlignment="1">
      <alignment horizontal="center" vertical="center" readingOrder="1"/>
    </xf>
    <xf numFmtId="3" fontId="7" fillId="0" borderId="11" xfId="44" applyNumberFormat="1" applyFont="1" applyFill="1" applyBorder="1" applyAlignment="1">
      <alignment horizontal="center" vertical="center" readingOrder="1"/>
    </xf>
    <xf numFmtId="191" fontId="7" fillId="0" borderId="11" xfId="44" applyNumberFormat="1" applyFont="1" applyFill="1" applyBorder="1" applyAlignment="1">
      <alignment horizontal="center" vertical="center" readingOrder="1"/>
    </xf>
    <xf numFmtId="0" fontId="3" fillId="0" borderId="0" xfId="61" applyFont="1" applyFill="1" applyBorder="1" applyAlignment="1">
      <alignment vertical="center" readingOrder="1"/>
      <protection/>
    </xf>
    <xf numFmtId="0" fontId="7" fillId="34" borderId="11" xfId="64" applyFont="1" applyFill="1" applyBorder="1" applyAlignment="1">
      <alignment horizontal="center" vertical="center" wrapText="1" readingOrder="1"/>
      <protection/>
    </xf>
    <xf numFmtId="0" fontId="7" fillId="0" borderId="0" xfId="64" applyFont="1" applyFill="1" applyBorder="1" applyAlignment="1">
      <alignment vertical="center" textRotation="90" wrapText="1" readingOrder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vertical="center" textRotation="90" wrapText="1" readingOrder="1"/>
    </xf>
    <xf numFmtId="0" fontId="3" fillId="0" borderId="0" xfId="0" applyFont="1" applyBorder="1" applyAlignment="1">
      <alignment/>
    </xf>
    <xf numFmtId="0" fontId="7" fillId="0" borderId="0" xfId="61" applyFont="1" applyBorder="1" applyAlignment="1">
      <alignment horizontal="center" vertical="center" readingOrder="1"/>
      <protection/>
    </xf>
    <xf numFmtId="191" fontId="7" fillId="0" borderId="0" xfId="44" applyNumberFormat="1" applyFont="1" applyFill="1" applyBorder="1" applyAlignment="1">
      <alignment horizontal="center" vertical="center" readingOrder="1"/>
    </xf>
    <xf numFmtId="3" fontId="7" fillId="0" borderId="0" xfId="61" applyNumberFormat="1" applyFont="1" applyFill="1" applyBorder="1" applyAlignment="1">
      <alignment horizontal="center" vertical="center" readingOrder="1"/>
      <protection/>
    </xf>
    <xf numFmtId="0" fontId="3" fillId="0" borderId="11" xfId="61" applyFont="1" applyFill="1" applyBorder="1" applyAlignment="1">
      <alignment horizontal="center" vertical="center" readingOrder="1"/>
      <protection/>
    </xf>
    <xf numFmtId="37" fontId="7" fillId="0" borderId="11" xfId="44" applyNumberFormat="1" applyFont="1" applyFill="1" applyBorder="1" applyAlignment="1">
      <alignment horizontal="center" vertical="center" readingOrder="1"/>
    </xf>
    <xf numFmtId="0" fontId="7" fillId="0" borderId="13" xfId="0" applyFont="1" applyFill="1" applyBorder="1" applyAlignment="1">
      <alignment horizontal="center" vertical="center" wrapText="1" readingOrder="1"/>
    </xf>
    <xf numFmtId="191" fontId="7" fillId="0" borderId="14" xfId="44" applyNumberFormat="1" applyFont="1" applyFill="1" applyBorder="1" applyAlignment="1">
      <alignment horizontal="center" vertical="center" readingOrder="1"/>
    </xf>
    <xf numFmtId="0" fontId="7" fillId="0" borderId="0" xfId="64" applyFont="1" applyFill="1" applyBorder="1" applyAlignment="1">
      <alignment vertical="center" wrapText="1" readingOrder="1"/>
      <protection/>
    </xf>
    <xf numFmtId="1" fontId="7" fillId="0" borderId="0" xfId="44" applyNumberFormat="1" applyFont="1" applyFill="1" applyBorder="1" applyAlignment="1">
      <alignment horizontal="center" vertical="center" readingOrder="1"/>
    </xf>
    <xf numFmtId="3" fontId="7" fillId="0" borderId="11" xfId="61" applyNumberFormat="1" applyFont="1" applyFill="1" applyBorder="1" applyAlignment="1">
      <alignment horizontal="center" vertical="center" readingOrder="1"/>
      <protection/>
    </xf>
    <xf numFmtId="1" fontId="7" fillId="0" borderId="11" xfId="44" applyNumberFormat="1" applyFont="1" applyFill="1" applyBorder="1" applyAlignment="1">
      <alignment horizontal="center" vertical="center" readingOrder="1"/>
    </xf>
    <xf numFmtId="1" fontId="7" fillId="0" borderId="11" xfId="61" applyNumberFormat="1" applyFont="1" applyFill="1" applyBorder="1" applyAlignment="1">
      <alignment horizontal="center" vertical="center" readingOrder="1"/>
      <protection/>
    </xf>
    <xf numFmtId="0" fontId="7" fillId="0" borderId="15" xfId="64" applyFont="1" applyFill="1" applyBorder="1" applyAlignment="1">
      <alignment vertical="center" wrapText="1" readingOrder="1"/>
      <protection/>
    </xf>
    <xf numFmtId="0" fontId="7" fillId="0" borderId="0" xfId="64" applyFont="1" applyFill="1" applyBorder="1" applyAlignment="1">
      <alignment horizontal="right" vertical="center" wrapText="1" readingOrder="1"/>
      <protection/>
    </xf>
    <xf numFmtId="0" fontId="3" fillId="0" borderId="0" xfId="0" applyFont="1" applyBorder="1" applyAlignment="1">
      <alignment vertical="center" textRotation="90" wrapText="1" readingOrder="1"/>
    </xf>
    <xf numFmtId="0" fontId="7" fillId="0" borderId="0" xfId="61" applyFont="1" applyFill="1" applyBorder="1" applyAlignment="1">
      <alignment horizontal="right" vertical="center" readingOrder="1"/>
      <protection/>
    </xf>
    <xf numFmtId="0" fontId="7" fillId="34" borderId="11" xfId="64" applyFont="1" applyFill="1" applyBorder="1" applyAlignment="1">
      <alignment horizontal="center" vertical="center" wrapText="1" readingOrder="1"/>
      <protection/>
    </xf>
    <xf numFmtId="0" fontId="7" fillId="0" borderId="11" xfId="64" applyFont="1" applyFill="1" applyBorder="1" applyAlignment="1">
      <alignment horizontal="center" vertical="center" wrapText="1" readingOrder="1"/>
      <protection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61" applyFont="1" applyFill="1" applyBorder="1" applyAlignment="1">
      <alignment horizontal="center" vertical="center" wrapText="1" readingOrder="1"/>
      <protection/>
    </xf>
    <xf numFmtId="0" fontId="7" fillId="0" borderId="0" xfId="61" applyFont="1" applyFill="1" applyAlignment="1">
      <alignment horizontal="right" vertical="center" wrapText="1" readingOrder="1"/>
      <protection/>
    </xf>
    <xf numFmtId="0" fontId="7" fillId="0" borderId="12" xfId="61" applyFont="1" applyFill="1" applyBorder="1" applyAlignment="1">
      <alignment horizontal="right" vertical="center" wrapText="1" readingOrder="1"/>
      <protection/>
    </xf>
    <xf numFmtId="0" fontId="7" fillId="0" borderId="0" xfId="61" applyFont="1" applyFill="1" applyBorder="1" applyAlignment="1">
      <alignment horizontal="right" vertical="center" wrapText="1" readingOrder="1"/>
      <protection/>
    </xf>
    <xf numFmtId="0" fontId="7" fillId="0" borderId="13" xfId="61" applyFont="1" applyFill="1" applyBorder="1" applyAlignment="1">
      <alignment horizontal="center" vertical="center" wrapText="1" readingOrder="1"/>
      <protection/>
    </xf>
    <xf numFmtId="0" fontId="7" fillId="0" borderId="16" xfId="64" applyFont="1" applyFill="1" applyBorder="1" applyAlignment="1">
      <alignment horizontal="center" vertical="center" wrapText="1" readingOrder="1"/>
      <protection/>
    </xf>
    <xf numFmtId="0" fontId="7" fillId="0" borderId="14" xfId="64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 readingOrder="1"/>
    </xf>
    <xf numFmtId="0" fontId="7" fillId="0" borderId="0" xfId="61" applyFont="1" applyFill="1" applyBorder="1" applyAlignment="1">
      <alignment horizontal="center" vertical="center" readingOrder="1"/>
      <protection/>
    </xf>
    <xf numFmtId="0" fontId="7" fillId="0" borderId="0" xfId="61" applyFont="1" applyFill="1" applyBorder="1" applyAlignment="1">
      <alignment vertical="center" readingOrder="1"/>
      <protection/>
    </xf>
    <xf numFmtId="0" fontId="7" fillId="0" borderId="20" xfId="64" applyFont="1" applyFill="1" applyBorder="1" applyAlignment="1">
      <alignment vertical="center" wrapText="1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ourse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3"/>
  <sheetViews>
    <sheetView rightToLeft="1" tabSelected="1" zoomScalePageLayoutView="0" workbookViewId="0" topLeftCell="A1">
      <selection activeCell="D13" sqref="D13"/>
    </sheetView>
  </sheetViews>
  <sheetFormatPr defaultColWidth="9.140625" defaultRowHeight="12.75"/>
  <cols>
    <col min="1" max="10" width="9.140625" style="64" customWidth="1"/>
    <col min="11" max="14" width="9.140625" style="63" customWidth="1"/>
    <col min="15" max="16384" width="9.140625" style="64" customWidth="1"/>
  </cols>
  <sheetData>
    <row r="1" spans="1:11" ht="109.5" customHeight="1" thickBo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3" spans="1:11" ht="32.25" customHeight="1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6" t="s">
        <v>45</v>
      </c>
    </row>
    <row r="4" ht="15">
      <c r="O4" s="67"/>
    </row>
    <row r="5" spans="1:15" ht="36" customHeight="1">
      <c r="A5" s="65" t="s">
        <v>53</v>
      </c>
      <c r="B5" s="65"/>
      <c r="C5" s="65"/>
      <c r="D5" s="65"/>
      <c r="E5" s="65"/>
      <c r="F5" s="65"/>
      <c r="G5" s="65"/>
      <c r="H5" s="65"/>
      <c r="I5" s="65"/>
      <c r="J5" s="65"/>
      <c r="K5" s="66" t="s">
        <v>45</v>
      </c>
      <c r="O5" s="67"/>
    </row>
    <row r="6" ht="15">
      <c r="O6" s="67"/>
    </row>
    <row r="7" spans="1:15" ht="35.25" customHeight="1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6" t="s">
        <v>46</v>
      </c>
      <c r="O7" s="67"/>
    </row>
    <row r="8" ht="15">
      <c r="O8" s="67"/>
    </row>
    <row r="9" spans="1:11" ht="30.75" customHeight="1">
      <c r="A9" s="65" t="s">
        <v>51</v>
      </c>
      <c r="B9" s="65"/>
      <c r="C9" s="65"/>
      <c r="D9" s="65"/>
      <c r="E9" s="65"/>
      <c r="F9" s="65"/>
      <c r="G9" s="65"/>
      <c r="H9" s="65"/>
      <c r="I9" s="65"/>
      <c r="J9" s="65"/>
      <c r="K9" s="66" t="s">
        <v>46</v>
      </c>
    </row>
    <row r="13" ht="15">
      <c r="J13" s="68"/>
    </row>
  </sheetData>
  <sheetProtection/>
  <mergeCells count="5">
    <mergeCell ref="A1:K1"/>
    <mergeCell ref="A3:J3"/>
    <mergeCell ref="A5:J5"/>
    <mergeCell ref="A7:J7"/>
    <mergeCell ref="A9:J9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rightToLeft="1" zoomScalePageLayoutView="0" workbookViewId="0" topLeftCell="A1">
      <selection activeCell="B7" sqref="B7"/>
    </sheetView>
  </sheetViews>
  <sheetFormatPr defaultColWidth="9.140625" defaultRowHeight="12.75"/>
  <cols>
    <col min="1" max="1" width="27.421875" style="4" customWidth="1"/>
    <col min="2" max="2" width="16.421875" style="3" customWidth="1"/>
    <col min="3" max="3" width="15.421875" style="5" bestFit="1" customWidth="1"/>
    <col min="4" max="4" width="19.140625" style="5" bestFit="1" customWidth="1"/>
    <col min="5" max="5" width="16.57421875" style="5" bestFit="1" customWidth="1"/>
    <col min="6" max="6" width="15.421875" style="5" bestFit="1" customWidth="1"/>
    <col min="7" max="7" width="15.140625" style="5" bestFit="1" customWidth="1"/>
    <col min="8" max="8" width="16.57421875" style="5" bestFit="1" customWidth="1"/>
    <col min="9" max="11" width="15.421875" style="5" bestFit="1" customWidth="1"/>
    <col min="12" max="12" width="16.57421875" style="5" bestFit="1" customWidth="1"/>
    <col min="13" max="14" width="15.421875" style="5" bestFit="1" customWidth="1"/>
    <col min="15" max="15" width="18.421875" style="17" bestFit="1" customWidth="1"/>
    <col min="16" max="16" width="11.00390625" style="5" bestFit="1" customWidth="1"/>
    <col min="17" max="17" width="14.00390625" style="5" bestFit="1" customWidth="1"/>
    <col min="18" max="18" width="9.140625" style="5" customWidth="1"/>
    <col min="19" max="19" width="17.7109375" style="5" bestFit="1" customWidth="1"/>
    <col min="20" max="16384" width="9.140625" style="5" customWidth="1"/>
  </cols>
  <sheetData>
    <row r="1" spans="1:15" s="1" customFormat="1" ht="46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s="1" customFormat="1" ht="15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2.25" customHeight="1">
      <c r="A3" s="52" t="s">
        <v>14</v>
      </c>
      <c r="B3" s="52" t="s">
        <v>13</v>
      </c>
      <c r="C3" s="52" t="s">
        <v>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39</v>
      </c>
    </row>
    <row r="4" spans="1:15" s="1" customFormat="1" ht="50.25" customHeight="1">
      <c r="A4" s="52"/>
      <c r="B4" s="52"/>
      <c r="C4" s="19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51"/>
    </row>
    <row r="5" spans="1:15" ht="31.5" customHeight="1">
      <c r="A5" s="49" t="s">
        <v>15</v>
      </c>
      <c r="B5" s="18" t="s">
        <v>17</v>
      </c>
      <c r="C5" s="21">
        <v>11</v>
      </c>
      <c r="D5" s="21">
        <v>17</v>
      </c>
      <c r="E5" s="21">
        <v>11</v>
      </c>
      <c r="F5" s="21">
        <v>10</v>
      </c>
      <c r="G5" s="21">
        <v>9</v>
      </c>
      <c r="H5" s="21">
        <v>20</v>
      </c>
      <c r="I5" s="21">
        <v>15</v>
      </c>
      <c r="J5" s="21">
        <v>14</v>
      </c>
      <c r="K5" s="21">
        <v>16</v>
      </c>
      <c r="L5" s="21">
        <v>16</v>
      </c>
      <c r="M5" s="22">
        <v>19</v>
      </c>
      <c r="N5" s="21">
        <v>17</v>
      </c>
      <c r="O5" s="24">
        <f aca="true" t="shared" si="0" ref="O5:O38">SUM(C5:N5)</f>
        <v>175</v>
      </c>
    </row>
    <row r="6" spans="1:15" ht="32.25" customHeight="1">
      <c r="A6" s="49"/>
      <c r="B6" s="18" t="s">
        <v>18</v>
      </c>
      <c r="C6" s="21">
        <v>4</v>
      </c>
      <c r="D6" s="21">
        <v>6</v>
      </c>
      <c r="E6" s="21">
        <v>7</v>
      </c>
      <c r="F6" s="21">
        <v>7</v>
      </c>
      <c r="G6" s="21">
        <v>3</v>
      </c>
      <c r="H6" s="21">
        <v>10</v>
      </c>
      <c r="I6" s="21">
        <v>12</v>
      </c>
      <c r="J6" s="21">
        <v>10</v>
      </c>
      <c r="K6" s="21">
        <v>8</v>
      </c>
      <c r="L6" s="21">
        <v>8</v>
      </c>
      <c r="M6" s="21">
        <v>13</v>
      </c>
      <c r="N6" s="21">
        <v>6</v>
      </c>
      <c r="O6" s="24">
        <f t="shared" si="0"/>
        <v>94</v>
      </c>
    </row>
    <row r="7" spans="1:15" ht="33.75" customHeight="1">
      <c r="A7" s="49"/>
      <c r="B7" s="18" t="s">
        <v>19</v>
      </c>
      <c r="C7" s="21">
        <v>6</v>
      </c>
      <c r="D7" s="21">
        <v>3</v>
      </c>
      <c r="E7" s="21">
        <v>4</v>
      </c>
      <c r="F7" s="21">
        <v>4</v>
      </c>
      <c r="G7" s="21">
        <v>4</v>
      </c>
      <c r="H7" s="21">
        <v>4</v>
      </c>
      <c r="I7" s="21">
        <v>5</v>
      </c>
      <c r="J7" s="21">
        <v>6</v>
      </c>
      <c r="K7" s="21">
        <v>4</v>
      </c>
      <c r="L7" s="21">
        <v>10</v>
      </c>
      <c r="M7" s="21">
        <v>7</v>
      </c>
      <c r="N7" s="21">
        <v>10</v>
      </c>
      <c r="O7" s="24">
        <f t="shared" si="0"/>
        <v>67</v>
      </c>
    </row>
    <row r="8" spans="1:15" ht="43.5" customHeight="1">
      <c r="A8" s="49"/>
      <c r="B8" s="18" t="s">
        <v>20</v>
      </c>
      <c r="C8" s="21">
        <v>0</v>
      </c>
      <c r="D8" s="21">
        <v>5</v>
      </c>
      <c r="E8" s="21">
        <v>5</v>
      </c>
      <c r="F8" s="21">
        <v>5</v>
      </c>
      <c r="G8" s="21">
        <v>4</v>
      </c>
      <c r="H8" s="21">
        <v>7</v>
      </c>
      <c r="I8" s="21">
        <v>9</v>
      </c>
      <c r="J8" s="21">
        <v>5</v>
      </c>
      <c r="K8" s="21">
        <v>4</v>
      </c>
      <c r="L8" s="21">
        <v>8</v>
      </c>
      <c r="M8" s="21">
        <v>9</v>
      </c>
      <c r="N8" s="21">
        <v>5</v>
      </c>
      <c r="O8" s="24">
        <f t="shared" si="0"/>
        <v>66</v>
      </c>
    </row>
    <row r="9" spans="1:15" ht="40.5" customHeight="1">
      <c r="A9" s="49"/>
      <c r="B9" s="18" t="s">
        <v>21</v>
      </c>
      <c r="C9" s="21">
        <v>2</v>
      </c>
      <c r="D9" s="21">
        <v>2</v>
      </c>
      <c r="E9" s="21">
        <v>4</v>
      </c>
      <c r="F9" s="21">
        <v>2</v>
      </c>
      <c r="G9" s="21">
        <v>2</v>
      </c>
      <c r="H9" s="21">
        <v>2</v>
      </c>
      <c r="I9" s="21">
        <v>2</v>
      </c>
      <c r="J9" s="21">
        <v>3</v>
      </c>
      <c r="K9" s="21">
        <v>8</v>
      </c>
      <c r="L9" s="21">
        <v>3</v>
      </c>
      <c r="M9" s="21">
        <v>4</v>
      </c>
      <c r="N9" s="21">
        <v>4</v>
      </c>
      <c r="O9" s="24">
        <f t="shared" si="0"/>
        <v>38</v>
      </c>
    </row>
    <row r="10" spans="1:15" ht="41.25" customHeight="1">
      <c r="A10" s="49"/>
      <c r="B10" s="18" t="s">
        <v>22</v>
      </c>
      <c r="C10" s="21">
        <v>0</v>
      </c>
      <c r="D10" s="21">
        <v>1</v>
      </c>
      <c r="E10" s="21">
        <v>1</v>
      </c>
      <c r="F10" s="21">
        <v>3</v>
      </c>
      <c r="G10" s="21">
        <v>4</v>
      </c>
      <c r="H10" s="21">
        <v>3</v>
      </c>
      <c r="I10" s="21">
        <v>3</v>
      </c>
      <c r="J10" s="21">
        <v>5</v>
      </c>
      <c r="K10" s="21">
        <v>1</v>
      </c>
      <c r="L10" s="21">
        <v>5</v>
      </c>
      <c r="M10" s="22">
        <v>0</v>
      </c>
      <c r="N10" s="21">
        <v>2</v>
      </c>
      <c r="O10" s="24">
        <f t="shared" si="0"/>
        <v>28</v>
      </c>
    </row>
    <row r="11" spans="1:15" ht="44.25" customHeight="1">
      <c r="A11" s="50" t="s">
        <v>40</v>
      </c>
      <c r="B11" s="50"/>
      <c r="C11" s="23">
        <f>SUM(C5:C10)</f>
        <v>23</v>
      </c>
      <c r="D11" s="23">
        <f aca="true" t="shared" si="1" ref="D11:N11">SUM(D5:D10)</f>
        <v>34</v>
      </c>
      <c r="E11" s="23">
        <f t="shared" si="1"/>
        <v>32</v>
      </c>
      <c r="F11" s="23">
        <f t="shared" si="1"/>
        <v>31</v>
      </c>
      <c r="G11" s="23">
        <f t="shared" si="1"/>
        <v>26</v>
      </c>
      <c r="H11" s="23">
        <f t="shared" si="1"/>
        <v>46</v>
      </c>
      <c r="I11" s="23">
        <f t="shared" si="1"/>
        <v>46</v>
      </c>
      <c r="J11" s="23">
        <f t="shared" si="1"/>
        <v>43</v>
      </c>
      <c r="K11" s="23">
        <f t="shared" si="1"/>
        <v>41</v>
      </c>
      <c r="L11" s="23">
        <f t="shared" si="1"/>
        <v>50</v>
      </c>
      <c r="M11" s="23">
        <f t="shared" si="1"/>
        <v>52</v>
      </c>
      <c r="N11" s="23">
        <f t="shared" si="1"/>
        <v>44</v>
      </c>
      <c r="O11" s="23">
        <f>SUM(O5:O10)</f>
        <v>468</v>
      </c>
    </row>
    <row r="12" spans="1:15" s="1" customFormat="1" ht="30" customHeight="1">
      <c r="A12" s="49" t="s">
        <v>23</v>
      </c>
      <c r="B12" s="18" t="s">
        <v>17</v>
      </c>
      <c r="C12" s="21">
        <v>4</v>
      </c>
      <c r="D12" s="21">
        <v>0</v>
      </c>
      <c r="E12" s="21">
        <v>0</v>
      </c>
      <c r="F12" s="21">
        <v>1</v>
      </c>
      <c r="G12" s="21">
        <v>2</v>
      </c>
      <c r="H12" s="21">
        <v>1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4">
        <f t="shared" si="0"/>
        <v>9</v>
      </c>
    </row>
    <row r="13" spans="1:15" s="1" customFormat="1" ht="30" customHeight="1">
      <c r="A13" s="49"/>
      <c r="B13" s="18" t="s">
        <v>18</v>
      </c>
      <c r="C13" s="21">
        <v>0</v>
      </c>
      <c r="D13" s="21">
        <v>1</v>
      </c>
      <c r="E13" s="21">
        <v>2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2</v>
      </c>
      <c r="L13" s="21">
        <v>1</v>
      </c>
      <c r="M13" s="21">
        <v>0</v>
      </c>
      <c r="N13" s="21">
        <v>0</v>
      </c>
      <c r="O13" s="24">
        <f t="shared" si="0"/>
        <v>7</v>
      </c>
    </row>
    <row r="14" spans="1:15" s="1" customFormat="1" ht="30" customHeight="1">
      <c r="A14" s="49"/>
      <c r="B14" s="18" t="s">
        <v>19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0</v>
      </c>
      <c r="J14" s="21">
        <v>1</v>
      </c>
      <c r="K14" s="21">
        <v>0</v>
      </c>
      <c r="L14" s="21">
        <v>1</v>
      </c>
      <c r="M14" s="21">
        <v>1</v>
      </c>
      <c r="N14" s="21">
        <v>1</v>
      </c>
      <c r="O14" s="24">
        <f t="shared" si="0"/>
        <v>5</v>
      </c>
    </row>
    <row r="15" spans="1:15" s="1" customFormat="1" ht="30" customHeight="1">
      <c r="A15" s="49"/>
      <c r="B15" s="18" t="s">
        <v>20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4">
        <f t="shared" si="0"/>
        <v>3</v>
      </c>
    </row>
    <row r="16" spans="1:15" s="1" customFormat="1" ht="30" customHeight="1">
      <c r="A16" s="49"/>
      <c r="B16" s="18" t="s">
        <v>21</v>
      </c>
      <c r="C16" s="21">
        <v>1</v>
      </c>
      <c r="D16" s="21">
        <v>1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2</v>
      </c>
      <c r="N16" s="21">
        <v>0</v>
      </c>
      <c r="O16" s="24">
        <f t="shared" si="0"/>
        <v>6</v>
      </c>
    </row>
    <row r="17" spans="1:15" s="1" customFormat="1" ht="30" customHeight="1">
      <c r="A17" s="49"/>
      <c r="B17" s="18" t="s">
        <v>22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4">
        <f t="shared" si="0"/>
        <v>2</v>
      </c>
    </row>
    <row r="18" spans="1:15" s="1" customFormat="1" ht="42.75" customHeight="1">
      <c r="A18" s="50" t="s">
        <v>38</v>
      </c>
      <c r="B18" s="50"/>
      <c r="C18" s="23">
        <f>SUM(C12:C17)</f>
        <v>5</v>
      </c>
      <c r="D18" s="23">
        <f aca="true" t="shared" si="2" ref="D18:N18">SUM(D12:D17)</f>
        <v>2</v>
      </c>
      <c r="E18" s="23">
        <f t="shared" si="2"/>
        <v>4</v>
      </c>
      <c r="F18" s="23">
        <f t="shared" si="2"/>
        <v>1</v>
      </c>
      <c r="G18" s="23">
        <f t="shared" si="2"/>
        <v>3</v>
      </c>
      <c r="H18" s="23">
        <f t="shared" si="2"/>
        <v>2</v>
      </c>
      <c r="I18" s="23">
        <f t="shared" si="2"/>
        <v>2</v>
      </c>
      <c r="J18" s="23">
        <f t="shared" si="2"/>
        <v>3</v>
      </c>
      <c r="K18" s="23">
        <f t="shared" si="2"/>
        <v>2</v>
      </c>
      <c r="L18" s="23">
        <f t="shared" si="2"/>
        <v>4</v>
      </c>
      <c r="M18" s="23">
        <f t="shared" si="2"/>
        <v>3</v>
      </c>
      <c r="N18" s="23">
        <f t="shared" si="2"/>
        <v>1</v>
      </c>
      <c r="O18" s="23">
        <f>SUM(O12:O17)</f>
        <v>32</v>
      </c>
    </row>
    <row r="19" spans="1:15" s="7" customFormat="1" ht="30" customHeight="1">
      <c r="A19" s="49" t="s">
        <v>30</v>
      </c>
      <c r="B19" s="18" t="s">
        <v>17</v>
      </c>
      <c r="C19" s="21">
        <v>1</v>
      </c>
      <c r="D19" s="21">
        <v>2</v>
      </c>
      <c r="E19" s="21">
        <v>11</v>
      </c>
      <c r="F19" s="21">
        <v>2</v>
      </c>
      <c r="G19" s="21">
        <v>4</v>
      </c>
      <c r="H19" s="21">
        <v>4</v>
      </c>
      <c r="I19" s="21">
        <v>5</v>
      </c>
      <c r="J19" s="21">
        <v>4</v>
      </c>
      <c r="K19" s="21">
        <v>2</v>
      </c>
      <c r="L19" s="21">
        <v>8</v>
      </c>
      <c r="M19" s="21">
        <v>4</v>
      </c>
      <c r="N19" s="21">
        <v>3</v>
      </c>
      <c r="O19" s="24">
        <f t="shared" si="0"/>
        <v>50</v>
      </c>
    </row>
    <row r="20" spans="1:15" s="7" customFormat="1" ht="30" customHeight="1">
      <c r="A20" s="49"/>
      <c r="B20" s="18" t="s">
        <v>18</v>
      </c>
      <c r="C20" s="21">
        <v>0</v>
      </c>
      <c r="D20" s="21">
        <v>1</v>
      </c>
      <c r="E20" s="21">
        <v>1</v>
      </c>
      <c r="F20" s="21">
        <v>1</v>
      </c>
      <c r="G20" s="21">
        <v>0</v>
      </c>
      <c r="H20" s="21">
        <v>1</v>
      </c>
      <c r="I20" s="21">
        <v>0</v>
      </c>
      <c r="J20" s="21">
        <v>1</v>
      </c>
      <c r="K20" s="21">
        <v>2</v>
      </c>
      <c r="L20" s="21">
        <v>2</v>
      </c>
      <c r="M20" s="21">
        <v>0</v>
      </c>
      <c r="N20" s="21">
        <v>0</v>
      </c>
      <c r="O20" s="24">
        <f t="shared" si="0"/>
        <v>9</v>
      </c>
    </row>
    <row r="21" spans="1:15" ht="30" customHeight="1">
      <c r="A21" s="49"/>
      <c r="B21" s="18" t="s">
        <v>19</v>
      </c>
      <c r="C21" s="21">
        <v>0</v>
      </c>
      <c r="D21" s="21">
        <v>1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</v>
      </c>
      <c r="M21" s="21">
        <v>0</v>
      </c>
      <c r="N21" s="21">
        <v>0</v>
      </c>
      <c r="O21" s="24">
        <f t="shared" si="0"/>
        <v>4</v>
      </c>
    </row>
    <row r="22" spans="1:15" ht="30" customHeight="1">
      <c r="A22" s="49"/>
      <c r="B22" s="18" t="s">
        <v>20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2</v>
      </c>
      <c r="O22" s="24">
        <f t="shared" si="0"/>
        <v>4</v>
      </c>
    </row>
    <row r="23" spans="1:15" ht="30" customHeight="1">
      <c r="A23" s="49"/>
      <c r="B23" s="18" t="s">
        <v>21</v>
      </c>
      <c r="C23" s="21">
        <v>2</v>
      </c>
      <c r="D23" s="21">
        <v>0</v>
      </c>
      <c r="E23" s="21">
        <v>1</v>
      </c>
      <c r="F23" s="21">
        <v>1</v>
      </c>
      <c r="G23" s="21">
        <v>0</v>
      </c>
      <c r="H23" s="21">
        <v>0</v>
      </c>
      <c r="I23" s="21">
        <v>1</v>
      </c>
      <c r="J23" s="21">
        <v>0</v>
      </c>
      <c r="K23" s="21">
        <v>0</v>
      </c>
      <c r="L23" s="21">
        <v>1</v>
      </c>
      <c r="M23" s="21">
        <v>0</v>
      </c>
      <c r="N23" s="21">
        <v>0</v>
      </c>
      <c r="O23" s="24">
        <f t="shared" si="0"/>
        <v>6</v>
      </c>
    </row>
    <row r="24" spans="1:15" ht="30" customHeight="1">
      <c r="A24" s="49"/>
      <c r="B24" s="18" t="s">
        <v>22</v>
      </c>
      <c r="C24" s="21">
        <v>1</v>
      </c>
      <c r="D24" s="21">
        <v>0</v>
      </c>
      <c r="E24" s="21">
        <v>2</v>
      </c>
      <c r="F24" s="21">
        <v>0</v>
      </c>
      <c r="G24" s="21">
        <v>3</v>
      </c>
      <c r="H24" s="21">
        <v>0</v>
      </c>
      <c r="I24" s="21">
        <v>0</v>
      </c>
      <c r="J24" s="21">
        <v>0</v>
      </c>
      <c r="K24" s="21">
        <v>3</v>
      </c>
      <c r="L24" s="21">
        <v>1</v>
      </c>
      <c r="M24" s="21">
        <v>1</v>
      </c>
      <c r="N24" s="21">
        <v>0</v>
      </c>
      <c r="O24" s="24">
        <f t="shared" si="0"/>
        <v>11</v>
      </c>
    </row>
    <row r="25" spans="1:17" ht="42.75" customHeight="1">
      <c r="A25" s="50" t="s">
        <v>38</v>
      </c>
      <c r="B25" s="50"/>
      <c r="C25" s="23">
        <f>SUM(C19:C24)</f>
        <v>4</v>
      </c>
      <c r="D25" s="23">
        <f aca="true" t="shared" si="3" ref="D25:N25">SUM(D19:D24)</f>
        <v>4</v>
      </c>
      <c r="E25" s="23">
        <f t="shared" si="3"/>
        <v>17</v>
      </c>
      <c r="F25" s="23">
        <f t="shared" si="3"/>
        <v>4</v>
      </c>
      <c r="G25" s="23">
        <f t="shared" si="3"/>
        <v>7</v>
      </c>
      <c r="H25" s="23">
        <f t="shared" si="3"/>
        <v>5</v>
      </c>
      <c r="I25" s="23">
        <f t="shared" si="3"/>
        <v>7</v>
      </c>
      <c r="J25" s="23">
        <f t="shared" si="3"/>
        <v>5</v>
      </c>
      <c r="K25" s="23">
        <f t="shared" si="3"/>
        <v>7</v>
      </c>
      <c r="L25" s="23">
        <f t="shared" si="3"/>
        <v>14</v>
      </c>
      <c r="M25" s="23">
        <f t="shared" si="3"/>
        <v>5</v>
      </c>
      <c r="N25" s="23">
        <f t="shared" si="3"/>
        <v>5</v>
      </c>
      <c r="O25" s="23">
        <f>SUM(O19:O24)</f>
        <v>84</v>
      </c>
      <c r="Q25" s="8"/>
    </row>
    <row r="26" spans="1:15" ht="30" customHeight="1">
      <c r="A26" s="49" t="s">
        <v>29</v>
      </c>
      <c r="B26" s="18" t="s">
        <v>17</v>
      </c>
      <c r="C26" s="21">
        <v>1</v>
      </c>
      <c r="D26" s="21">
        <v>0</v>
      </c>
      <c r="E26" s="21">
        <v>1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 t="shared" si="0"/>
        <v>3</v>
      </c>
    </row>
    <row r="27" spans="1:15" ht="30" customHeight="1">
      <c r="A27" s="49"/>
      <c r="B27" s="18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37">
        <f t="shared" si="0"/>
        <v>0</v>
      </c>
    </row>
    <row r="28" spans="1:15" ht="30" customHeight="1">
      <c r="A28" s="49"/>
      <c r="B28" s="18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37">
        <f t="shared" si="0"/>
        <v>0</v>
      </c>
    </row>
    <row r="29" spans="1:15" ht="30" customHeight="1">
      <c r="A29" s="49"/>
      <c r="B29" s="18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37">
        <f t="shared" si="0"/>
        <v>0</v>
      </c>
    </row>
    <row r="30" spans="1:15" ht="30" customHeight="1">
      <c r="A30" s="49"/>
      <c r="B30" s="18" t="s">
        <v>21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37">
        <f t="shared" si="0"/>
        <v>0</v>
      </c>
    </row>
    <row r="31" spans="1:15" ht="30" customHeight="1">
      <c r="A31" s="49"/>
      <c r="B31" s="18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7">
        <f t="shared" si="0"/>
        <v>0</v>
      </c>
    </row>
    <row r="32" spans="1:17" ht="42.75" customHeight="1">
      <c r="A32" s="50" t="s">
        <v>38</v>
      </c>
      <c r="B32" s="50"/>
      <c r="C32" s="23">
        <f>SUM(C26:C31)</f>
        <v>1</v>
      </c>
      <c r="D32" s="23">
        <f aca="true" t="shared" si="4" ref="D32:N32">SUM(D26:D31)</f>
        <v>0</v>
      </c>
      <c r="E32" s="23">
        <f t="shared" si="4"/>
        <v>1</v>
      </c>
      <c r="F32" s="23">
        <f t="shared" si="4"/>
        <v>0</v>
      </c>
      <c r="G32" s="23">
        <f t="shared" si="4"/>
        <v>0</v>
      </c>
      <c r="H32" s="23">
        <f t="shared" si="4"/>
        <v>1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23">
        <f t="shared" si="4"/>
        <v>0</v>
      </c>
      <c r="O32" s="23">
        <f>SUM(O26:O31)</f>
        <v>3</v>
      </c>
      <c r="Q32" s="9"/>
    </row>
    <row r="33" spans="1:15" ht="30" customHeight="1">
      <c r="A33" s="49" t="s">
        <v>32</v>
      </c>
      <c r="B33" s="18" t="s">
        <v>17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4">
        <f t="shared" si="0"/>
        <v>1</v>
      </c>
    </row>
    <row r="34" spans="1:15" ht="30" customHeight="1">
      <c r="A34" s="49"/>
      <c r="B34" s="18" t="s">
        <v>18</v>
      </c>
      <c r="C34" s="21">
        <v>0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1</v>
      </c>
      <c r="L34" s="21">
        <v>2</v>
      </c>
      <c r="M34" s="21">
        <v>0</v>
      </c>
      <c r="N34" s="21">
        <v>2</v>
      </c>
      <c r="O34" s="24">
        <f>SUM(C34:N34)</f>
        <v>7</v>
      </c>
    </row>
    <row r="35" spans="1:15" ht="30" customHeight="1">
      <c r="A35" s="49"/>
      <c r="B35" s="18" t="s">
        <v>19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1</v>
      </c>
      <c r="J35" s="21">
        <v>2</v>
      </c>
      <c r="K35" s="21">
        <v>1</v>
      </c>
      <c r="L35" s="21">
        <v>1</v>
      </c>
      <c r="M35" s="21">
        <v>0</v>
      </c>
      <c r="N35" s="21">
        <v>0</v>
      </c>
      <c r="O35" s="24">
        <f t="shared" si="0"/>
        <v>6</v>
      </c>
    </row>
    <row r="36" spans="1:15" ht="30" customHeight="1">
      <c r="A36" s="49"/>
      <c r="B36" s="18" t="s">
        <v>20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</v>
      </c>
      <c r="L36" s="21">
        <v>0</v>
      </c>
      <c r="M36" s="21">
        <v>0</v>
      </c>
      <c r="N36" s="21">
        <v>0</v>
      </c>
      <c r="O36" s="24">
        <f t="shared" si="0"/>
        <v>2</v>
      </c>
    </row>
    <row r="37" spans="1:15" ht="30" customHeight="1">
      <c r="A37" s="49"/>
      <c r="B37" s="18" t="s">
        <v>21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>SUM(C37:N37)</f>
        <v>2</v>
      </c>
    </row>
    <row r="38" spans="1:15" ht="30" customHeight="1">
      <c r="A38" s="49"/>
      <c r="B38" s="18" t="s">
        <v>22</v>
      </c>
      <c r="C38" s="36">
        <v>0</v>
      </c>
      <c r="D38" s="21">
        <v>0</v>
      </c>
      <c r="E38" s="21">
        <v>0</v>
      </c>
      <c r="F38" s="21">
        <v>0</v>
      </c>
      <c r="G38" s="21">
        <v>0</v>
      </c>
      <c r="H38" s="36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37">
        <f t="shared" si="0"/>
        <v>0</v>
      </c>
    </row>
    <row r="39" spans="1:15" ht="42.75" customHeight="1">
      <c r="A39" s="50" t="s">
        <v>38</v>
      </c>
      <c r="B39" s="50"/>
      <c r="C39" s="23">
        <f>SUM(C33:C38)</f>
        <v>1</v>
      </c>
      <c r="D39" s="23">
        <f aca="true" t="shared" si="5" ref="D39:N39">SUM(D33:D38)</f>
        <v>2</v>
      </c>
      <c r="E39" s="23">
        <f t="shared" si="5"/>
        <v>0</v>
      </c>
      <c r="F39" s="23">
        <f t="shared" si="5"/>
        <v>0</v>
      </c>
      <c r="G39" s="23">
        <f t="shared" si="5"/>
        <v>0</v>
      </c>
      <c r="H39" s="23">
        <f t="shared" si="5"/>
        <v>2</v>
      </c>
      <c r="I39" s="23">
        <f t="shared" si="5"/>
        <v>2</v>
      </c>
      <c r="J39" s="23">
        <f t="shared" si="5"/>
        <v>2</v>
      </c>
      <c r="K39" s="23">
        <f t="shared" si="5"/>
        <v>3</v>
      </c>
      <c r="L39" s="23">
        <f t="shared" si="5"/>
        <v>4</v>
      </c>
      <c r="M39" s="23">
        <f t="shared" si="5"/>
        <v>0</v>
      </c>
      <c r="N39" s="23">
        <f t="shared" si="5"/>
        <v>2</v>
      </c>
      <c r="O39" s="23">
        <f>SUM(O33:O38)</f>
        <v>18</v>
      </c>
    </row>
    <row r="40" spans="1:15" ht="30" customHeight="1">
      <c r="A40" s="49" t="s">
        <v>26</v>
      </c>
      <c r="B40" s="18" t="s">
        <v>17</v>
      </c>
      <c r="C40" s="21">
        <v>1</v>
      </c>
      <c r="D40" s="21">
        <v>1</v>
      </c>
      <c r="E40" s="21">
        <v>1</v>
      </c>
      <c r="F40" s="21">
        <v>2</v>
      </c>
      <c r="G40" s="21">
        <v>1</v>
      </c>
      <c r="H40" s="21">
        <v>4</v>
      </c>
      <c r="I40" s="21">
        <v>0</v>
      </c>
      <c r="J40" s="21">
        <v>1</v>
      </c>
      <c r="K40" s="21">
        <v>1</v>
      </c>
      <c r="L40" s="21">
        <v>0</v>
      </c>
      <c r="M40" s="21">
        <v>1</v>
      </c>
      <c r="N40" s="21">
        <v>2</v>
      </c>
      <c r="O40" s="24">
        <f aca="true" t="shared" si="6" ref="O40:O59">SUM(C40:N40)</f>
        <v>15</v>
      </c>
    </row>
    <row r="41" spans="1:15" ht="30" customHeight="1">
      <c r="A41" s="49"/>
      <c r="B41" s="18" t="s">
        <v>18</v>
      </c>
      <c r="C41" s="21">
        <v>1</v>
      </c>
      <c r="D41" s="21">
        <v>1</v>
      </c>
      <c r="E41" s="21">
        <v>1</v>
      </c>
      <c r="F41" s="21">
        <v>1</v>
      </c>
      <c r="G41" s="21">
        <v>1</v>
      </c>
      <c r="H41" s="21">
        <v>7</v>
      </c>
      <c r="I41" s="21">
        <v>3</v>
      </c>
      <c r="J41" s="21">
        <v>1</v>
      </c>
      <c r="K41" s="21">
        <v>1</v>
      </c>
      <c r="L41" s="21">
        <v>3</v>
      </c>
      <c r="M41" s="21">
        <v>1</v>
      </c>
      <c r="N41" s="21">
        <v>0</v>
      </c>
      <c r="O41" s="24">
        <f t="shared" si="6"/>
        <v>21</v>
      </c>
    </row>
    <row r="42" spans="1:15" ht="30" customHeight="1">
      <c r="A42" s="49"/>
      <c r="B42" s="18" t="s">
        <v>19</v>
      </c>
      <c r="C42" s="21">
        <v>1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4">
        <f t="shared" si="6"/>
        <v>6</v>
      </c>
    </row>
    <row r="43" spans="1:15" ht="30" customHeight="1">
      <c r="A43" s="49"/>
      <c r="B43" s="18" t="s">
        <v>20</v>
      </c>
      <c r="C43" s="21">
        <v>1</v>
      </c>
      <c r="D43" s="21">
        <v>1</v>
      </c>
      <c r="E43" s="21">
        <v>0</v>
      </c>
      <c r="F43" s="21">
        <v>0</v>
      </c>
      <c r="G43" s="21">
        <v>0</v>
      </c>
      <c r="H43" s="21">
        <v>3</v>
      </c>
      <c r="I43" s="21">
        <v>1</v>
      </c>
      <c r="J43" s="21">
        <v>0</v>
      </c>
      <c r="K43" s="21">
        <v>2</v>
      </c>
      <c r="L43" s="21">
        <v>0</v>
      </c>
      <c r="M43" s="21">
        <v>1</v>
      </c>
      <c r="N43" s="21">
        <v>0</v>
      </c>
      <c r="O43" s="24">
        <f t="shared" si="6"/>
        <v>9</v>
      </c>
    </row>
    <row r="44" spans="1:15" ht="30" customHeight="1">
      <c r="A44" s="49"/>
      <c r="B44" s="18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1</v>
      </c>
      <c r="K44" s="21">
        <v>2</v>
      </c>
      <c r="L44" s="21">
        <v>0</v>
      </c>
      <c r="M44" s="22">
        <v>1</v>
      </c>
      <c r="N44" s="21">
        <v>1</v>
      </c>
      <c r="O44" s="24">
        <f t="shared" si="6"/>
        <v>5</v>
      </c>
    </row>
    <row r="45" spans="1:15" ht="30" customHeight="1">
      <c r="A45" s="26"/>
      <c r="B45" s="18" t="s">
        <v>22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37">
        <f t="shared" si="6"/>
        <v>0</v>
      </c>
    </row>
    <row r="46" spans="1:15" ht="42.75" customHeight="1">
      <c r="A46" s="50" t="s">
        <v>38</v>
      </c>
      <c r="B46" s="50"/>
      <c r="C46" s="23">
        <f>SUM(C40:C45)</f>
        <v>4</v>
      </c>
      <c r="D46" s="23">
        <f aca="true" t="shared" si="7" ref="D46:N46">SUM(D40:D45)</f>
        <v>3</v>
      </c>
      <c r="E46" s="23">
        <f t="shared" si="7"/>
        <v>3</v>
      </c>
      <c r="F46" s="23">
        <f t="shared" si="7"/>
        <v>3</v>
      </c>
      <c r="G46" s="23">
        <f t="shared" si="7"/>
        <v>2</v>
      </c>
      <c r="H46" s="23">
        <f t="shared" si="7"/>
        <v>14</v>
      </c>
      <c r="I46" s="23">
        <f t="shared" si="7"/>
        <v>7</v>
      </c>
      <c r="J46" s="23">
        <f t="shared" si="7"/>
        <v>3</v>
      </c>
      <c r="K46" s="23">
        <f t="shared" si="7"/>
        <v>6</v>
      </c>
      <c r="L46" s="23">
        <f t="shared" si="7"/>
        <v>3</v>
      </c>
      <c r="M46" s="23">
        <f t="shared" si="7"/>
        <v>4</v>
      </c>
      <c r="N46" s="23">
        <f t="shared" si="7"/>
        <v>4</v>
      </c>
      <c r="O46" s="23">
        <f>SUM(O40:O45)</f>
        <v>56</v>
      </c>
    </row>
    <row r="47" spans="1:17" ht="30" customHeight="1">
      <c r="A47" s="49" t="s">
        <v>27</v>
      </c>
      <c r="B47" s="18" t="s">
        <v>17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</v>
      </c>
      <c r="O47" s="37">
        <f t="shared" si="6"/>
        <v>1</v>
      </c>
      <c r="Q47" s="9"/>
    </row>
    <row r="48" spans="1:17" ht="30" customHeight="1">
      <c r="A48" s="49"/>
      <c r="B48" s="18" t="s">
        <v>18</v>
      </c>
      <c r="C48" s="21">
        <v>0</v>
      </c>
      <c r="D48" s="21">
        <v>0</v>
      </c>
      <c r="E48" s="21">
        <v>0</v>
      </c>
      <c r="F48" s="21">
        <v>0</v>
      </c>
      <c r="G48" s="21">
        <v>1</v>
      </c>
      <c r="H48" s="21">
        <v>0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37">
        <f t="shared" si="6"/>
        <v>2</v>
      </c>
      <c r="Q48" s="9"/>
    </row>
    <row r="49" spans="1:17" ht="30" customHeight="1">
      <c r="A49" s="49"/>
      <c r="B49" s="18" t="s">
        <v>19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37">
        <f t="shared" si="6"/>
        <v>0</v>
      </c>
      <c r="Q49" s="9"/>
    </row>
    <row r="50" spans="1:17" ht="30" customHeight="1">
      <c r="A50" s="49"/>
      <c r="B50" s="18" t="s">
        <v>20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37">
        <f t="shared" si="6"/>
        <v>0</v>
      </c>
      <c r="Q50" s="9"/>
    </row>
    <row r="51" spans="1:15" ht="30" customHeight="1">
      <c r="A51" s="49"/>
      <c r="B51" s="18" t="s">
        <v>21</v>
      </c>
      <c r="C51" s="21">
        <v>0</v>
      </c>
      <c r="D51" s="21">
        <v>0</v>
      </c>
      <c r="E51" s="21">
        <v>0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37">
        <f t="shared" si="6"/>
        <v>2</v>
      </c>
    </row>
    <row r="52" spans="1:17" ht="30" customHeight="1">
      <c r="A52" s="49"/>
      <c r="B52" s="18" t="s">
        <v>22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37">
        <f t="shared" si="6"/>
        <v>0</v>
      </c>
      <c r="Q52" s="9"/>
    </row>
    <row r="53" spans="1:15" ht="42.75" customHeight="1">
      <c r="A53" s="50" t="s">
        <v>38</v>
      </c>
      <c r="B53" s="50"/>
      <c r="C53" s="23">
        <f>SUM(C47:C52)</f>
        <v>0</v>
      </c>
      <c r="D53" s="23">
        <f aca="true" t="shared" si="8" ref="D53:N53">SUM(D47:D52)</f>
        <v>0</v>
      </c>
      <c r="E53" s="23">
        <f t="shared" si="8"/>
        <v>0</v>
      </c>
      <c r="F53" s="23">
        <f t="shared" si="8"/>
        <v>0</v>
      </c>
      <c r="G53" s="23">
        <f t="shared" si="8"/>
        <v>2</v>
      </c>
      <c r="H53" s="23">
        <f t="shared" si="8"/>
        <v>0</v>
      </c>
      <c r="I53" s="23">
        <f t="shared" si="8"/>
        <v>1</v>
      </c>
      <c r="J53" s="23">
        <f t="shared" si="8"/>
        <v>0</v>
      </c>
      <c r="K53" s="23">
        <f t="shared" si="8"/>
        <v>0</v>
      </c>
      <c r="L53" s="23">
        <f t="shared" si="8"/>
        <v>1</v>
      </c>
      <c r="M53" s="23">
        <f t="shared" si="8"/>
        <v>0</v>
      </c>
      <c r="N53" s="23">
        <f t="shared" si="8"/>
        <v>1</v>
      </c>
      <c r="O53" s="23">
        <f>SUM(O47:O52)</f>
        <v>5</v>
      </c>
    </row>
    <row r="54" spans="1:15" ht="30" customHeight="1">
      <c r="A54" s="49" t="s">
        <v>28</v>
      </c>
      <c r="B54" s="18" t="s">
        <v>17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1</v>
      </c>
      <c r="K54" s="21">
        <v>0</v>
      </c>
      <c r="L54" s="21">
        <v>1</v>
      </c>
      <c r="M54" s="21">
        <v>0</v>
      </c>
      <c r="N54" s="21">
        <v>1</v>
      </c>
      <c r="O54" s="37">
        <f t="shared" si="6"/>
        <v>3</v>
      </c>
    </row>
    <row r="55" spans="1:15" ht="30" customHeight="1">
      <c r="A55" s="49"/>
      <c r="B55" s="18" t="s">
        <v>18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37">
        <f t="shared" si="6"/>
        <v>0</v>
      </c>
    </row>
    <row r="56" spans="1:15" ht="30" customHeight="1">
      <c r="A56" s="49"/>
      <c r="B56" s="18" t="s">
        <v>19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2</v>
      </c>
      <c r="L56" s="21">
        <v>0</v>
      </c>
      <c r="M56" s="21">
        <v>0</v>
      </c>
      <c r="N56" s="21">
        <v>0</v>
      </c>
      <c r="O56" s="37">
        <f t="shared" si="6"/>
        <v>2</v>
      </c>
    </row>
    <row r="57" spans="1:15" ht="30" customHeight="1">
      <c r="A57" s="49"/>
      <c r="B57" s="18" t="s">
        <v>20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37">
        <f t="shared" si="6"/>
        <v>0</v>
      </c>
    </row>
    <row r="58" spans="1:15" ht="30" customHeight="1">
      <c r="A58" s="49"/>
      <c r="B58" s="18" t="s">
        <v>21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37">
        <f t="shared" si="6"/>
        <v>0</v>
      </c>
    </row>
    <row r="59" spans="1:15" ht="30" customHeight="1">
      <c r="A59" s="49"/>
      <c r="B59" s="18" t="s">
        <v>22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1</v>
      </c>
      <c r="L59" s="21">
        <v>0</v>
      </c>
      <c r="M59" s="21">
        <v>0</v>
      </c>
      <c r="N59" s="21">
        <v>2</v>
      </c>
      <c r="O59" s="37">
        <f t="shared" si="6"/>
        <v>3</v>
      </c>
    </row>
    <row r="60" spans="1:15" ht="42.75" customHeight="1">
      <c r="A60" s="50" t="s">
        <v>38</v>
      </c>
      <c r="B60" s="50"/>
      <c r="C60" s="23">
        <f>SUM(C54:C59)</f>
        <v>0</v>
      </c>
      <c r="D60" s="23">
        <f aca="true" t="shared" si="9" ref="D60:N60">SUM(D54:D59)</f>
        <v>0</v>
      </c>
      <c r="E60" s="23">
        <f t="shared" si="9"/>
        <v>0</v>
      </c>
      <c r="F60" s="23">
        <f t="shared" si="9"/>
        <v>0</v>
      </c>
      <c r="G60" s="23">
        <f t="shared" si="9"/>
        <v>0</v>
      </c>
      <c r="H60" s="23">
        <f t="shared" si="9"/>
        <v>0</v>
      </c>
      <c r="I60" s="23">
        <f t="shared" si="9"/>
        <v>0</v>
      </c>
      <c r="J60" s="23">
        <f t="shared" si="9"/>
        <v>1</v>
      </c>
      <c r="K60" s="23">
        <f t="shared" si="9"/>
        <v>3</v>
      </c>
      <c r="L60" s="23">
        <f t="shared" si="9"/>
        <v>1</v>
      </c>
      <c r="M60" s="23">
        <f t="shared" si="9"/>
        <v>0</v>
      </c>
      <c r="N60" s="23">
        <f t="shared" si="9"/>
        <v>3</v>
      </c>
      <c r="O60" s="23">
        <f>SUM(O54:O59)</f>
        <v>8</v>
      </c>
    </row>
    <row r="61" spans="1:15" ht="30" customHeight="1">
      <c r="A61" s="49" t="s">
        <v>25</v>
      </c>
      <c r="B61" s="18" t="s">
        <v>17</v>
      </c>
      <c r="C61" s="21">
        <f>C5+C12+C19+C26+C33+C40+C47+C54</f>
        <v>18</v>
      </c>
      <c r="D61" s="21">
        <f>D5+D12+D19+D26+D33+D40+D47+D54</f>
        <v>20</v>
      </c>
      <c r="E61" s="21">
        <f aca="true" t="shared" si="10" ref="E61:O61">E5+E12+E19+E26+E33+E40+E47+E54</f>
        <v>24</v>
      </c>
      <c r="F61" s="21">
        <f t="shared" si="10"/>
        <v>15</v>
      </c>
      <c r="G61" s="21">
        <f t="shared" si="10"/>
        <v>16</v>
      </c>
      <c r="H61" s="21">
        <f t="shared" si="10"/>
        <v>30</v>
      </c>
      <c r="I61" s="21">
        <f t="shared" si="10"/>
        <v>20</v>
      </c>
      <c r="J61" s="21">
        <f t="shared" si="10"/>
        <v>21</v>
      </c>
      <c r="K61" s="21">
        <f t="shared" si="10"/>
        <v>19</v>
      </c>
      <c r="L61" s="21">
        <f t="shared" si="10"/>
        <v>26</v>
      </c>
      <c r="M61" s="21">
        <f t="shared" si="10"/>
        <v>24</v>
      </c>
      <c r="N61" s="21">
        <f t="shared" si="10"/>
        <v>24</v>
      </c>
      <c r="O61" s="21">
        <f t="shared" si="10"/>
        <v>257</v>
      </c>
    </row>
    <row r="62" spans="1:15" ht="30" customHeight="1">
      <c r="A62" s="49"/>
      <c r="B62" s="18" t="s">
        <v>18</v>
      </c>
      <c r="C62" s="21">
        <f>C6+C13+C20+C27+C34+C41+C48+C55</f>
        <v>5</v>
      </c>
      <c r="D62" s="21">
        <f aca="true" t="shared" si="11" ref="D62:O62">D6+D13+D20+D27+D34+D41+D48+D55</f>
        <v>10</v>
      </c>
      <c r="E62" s="21">
        <f t="shared" si="11"/>
        <v>11</v>
      </c>
      <c r="F62" s="21">
        <f t="shared" si="11"/>
        <v>9</v>
      </c>
      <c r="G62" s="21">
        <f t="shared" si="11"/>
        <v>5</v>
      </c>
      <c r="H62" s="21">
        <f t="shared" si="11"/>
        <v>18</v>
      </c>
      <c r="I62" s="21">
        <f t="shared" si="11"/>
        <v>18</v>
      </c>
      <c r="J62" s="21">
        <f t="shared" si="11"/>
        <v>12</v>
      </c>
      <c r="K62" s="21">
        <f t="shared" si="11"/>
        <v>14</v>
      </c>
      <c r="L62" s="21">
        <f t="shared" si="11"/>
        <v>16</v>
      </c>
      <c r="M62" s="21">
        <f t="shared" si="11"/>
        <v>14</v>
      </c>
      <c r="N62" s="21">
        <f t="shared" si="11"/>
        <v>8</v>
      </c>
      <c r="O62" s="21">
        <f t="shared" si="11"/>
        <v>140</v>
      </c>
    </row>
    <row r="63" spans="1:15" ht="30" customHeight="1">
      <c r="A63" s="49"/>
      <c r="B63" s="18" t="s">
        <v>19</v>
      </c>
      <c r="C63" s="21">
        <f>C7+C14+C21+C28+C35+C42+C49+C56</f>
        <v>7</v>
      </c>
      <c r="D63" s="21">
        <f aca="true" t="shared" si="12" ref="D63:O63">D7+D14+D21+D28+D35+D42+D49+D56</f>
        <v>4</v>
      </c>
      <c r="E63" s="21">
        <f t="shared" si="12"/>
        <v>6</v>
      </c>
      <c r="F63" s="21">
        <f t="shared" si="12"/>
        <v>4</v>
      </c>
      <c r="G63" s="21">
        <f t="shared" si="12"/>
        <v>4</v>
      </c>
      <c r="H63" s="21">
        <f t="shared" si="12"/>
        <v>6</v>
      </c>
      <c r="I63" s="21">
        <f t="shared" si="12"/>
        <v>9</v>
      </c>
      <c r="J63" s="21">
        <f t="shared" si="12"/>
        <v>9</v>
      </c>
      <c r="K63" s="21">
        <f t="shared" si="12"/>
        <v>7</v>
      </c>
      <c r="L63" s="21">
        <f t="shared" si="12"/>
        <v>14</v>
      </c>
      <c r="M63" s="21">
        <f t="shared" si="12"/>
        <v>8</v>
      </c>
      <c r="N63" s="21">
        <f t="shared" si="12"/>
        <v>12</v>
      </c>
      <c r="O63" s="21">
        <f t="shared" si="12"/>
        <v>90</v>
      </c>
    </row>
    <row r="64" spans="1:15" ht="30" customHeight="1">
      <c r="A64" s="49"/>
      <c r="B64" s="18" t="s">
        <v>20</v>
      </c>
      <c r="C64" s="21">
        <f>C8+C15+C22+C29+C36+C43+C50+C57</f>
        <v>1</v>
      </c>
      <c r="D64" s="21">
        <f aca="true" t="shared" si="13" ref="D64:O64">D8+D15+D22+D29+D36+D43+D50+D57</f>
        <v>7</v>
      </c>
      <c r="E64" s="21">
        <f t="shared" si="13"/>
        <v>7</v>
      </c>
      <c r="F64" s="21">
        <f t="shared" si="13"/>
        <v>5</v>
      </c>
      <c r="G64" s="21">
        <f t="shared" si="13"/>
        <v>4</v>
      </c>
      <c r="H64" s="21">
        <f t="shared" si="13"/>
        <v>10</v>
      </c>
      <c r="I64" s="21">
        <f t="shared" si="13"/>
        <v>12</v>
      </c>
      <c r="J64" s="21">
        <f t="shared" si="13"/>
        <v>5</v>
      </c>
      <c r="K64" s="21">
        <f t="shared" si="13"/>
        <v>7</v>
      </c>
      <c r="L64" s="21">
        <f t="shared" si="13"/>
        <v>9</v>
      </c>
      <c r="M64" s="21">
        <f t="shared" si="13"/>
        <v>10</v>
      </c>
      <c r="N64" s="21">
        <f t="shared" si="13"/>
        <v>7</v>
      </c>
      <c r="O64" s="21">
        <f t="shared" si="13"/>
        <v>84</v>
      </c>
    </row>
    <row r="65" spans="1:15" ht="30" customHeight="1">
      <c r="A65" s="49"/>
      <c r="B65" s="18" t="s">
        <v>21</v>
      </c>
      <c r="C65" s="21">
        <f>C9+C16+C23+C30+C37+C44+C51+C58</f>
        <v>6</v>
      </c>
      <c r="D65" s="21">
        <f aca="true" t="shared" si="14" ref="D65:O65">D9+D16+D23+D30+D37+D44+D51+D58</f>
        <v>3</v>
      </c>
      <c r="E65" s="21">
        <f t="shared" si="14"/>
        <v>6</v>
      </c>
      <c r="F65" s="21">
        <f t="shared" si="14"/>
        <v>3</v>
      </c>
      <c r="G65" s="21">
        <f t="shared" si="14"/>
        <v>3</v>
      </c>
      <c r="H65" s="21">
        <f t="shared" si="14"/>
        <v>3</v>
      </c>
      <c r="I65" s="21">
        <f t="shared" si="14"/>
        <v>3</v>
      </c>
      <c r="J65" s="21">
        <f t="shared" si="14"/>
        <v>5</v>
      </c>
      <c r="K65" s="21">
        <f t="shared" si="14"/>
        <v>10</v>
      </c>
      <c r="L65" s="21">
        <f t="shared" si="14"/>
        <v>5</v>
      </c>
      <c r="M65" s="21">
        <f t="shared" si="14"/>
        <v>7</v>
      </c>
      <c r="N65" s="21">
        <f t="shared" si="14"/>
        <v>5</v>
      </c>
      <c r="O65" s="21">
        <f t="shared" si="14"/>
        <v>59</v>
      </c>
    </row>
    <row r="66" spans="1:15" ht="30" customHeight="1">
      <c r="A66" s="49"/>
      <c r="B66" s="18" t="s">
        <v>22</v>
      </c>
      <c r="C66" s="21">
        <f aca="true" t="shared" si="15" ref="C66:O66">C10+C17+C24+C31+C38+C45+C52+C59</f>
        <v>1</v>
      </c>
      <c r="D66" s="21">
        <f t="shared" si="15"/>
        <v>1</v>
      </c>
      <c r="E66" s="21">
        <f t="shared" si="15"/>
        <v>3</v>
      </c>
      <c r="F66" s="21">
        <f t="shared" si="15"/>
        <v>3</v>
      </c>
      <c r="G66" s="21">
        <f t="shared" si="15"/>
        <v>8</v>
      </c>
      <c r="H66" s="21">
        <f t="shared" si="15"/>
        <v>3</v>
      </c>
      <c r="I66" s="21">
        <f t="shared" si="15"/>
        <v>3</v>
      </c>
      <c r="J66" s="21">
        <f t="shared" si="15"/>
        <v>5</v>
      </c>
      <c r="K66" s="21">
        <f t="shared" si="15"/>
        <v>5</v>
      </c>
      <c r="L66" s="21">
        <f t="shared" si="15"/>
        <v>7</v>
      </c>
      <c r="M66" s="21">
        <f t="shared" si="15"/>
        <v>1</v>
      </c>
      <c r="N66" s="21">
        <f t="shared" si="15"/>
        <v>4</v>
      </c>
      <c r="O66" s="21">
        <f t="shared" si="15"/>
        <v>44</v>
      </c>
    </row>
    <row r="67" spans="1:15" ht="42.75" customHeight="1">
      <c r="A67" s="50" t="s">
        <v>39</v>
      </c>
      <c r="B67" s="50"/>
      <c r="C67" s="23">
        <f>C11+C18+C25+C32+C39+C46+C53+C60</f>
        <v>38</v>
      </c>
      <c r="D67" s="23">
        <f aca="true" t="shared" si="16" ref="D67:N67">D11+D18+D25+D32+D39+D46+D53+D60</f>
        <v>45</v>
      </c>
      <c r="E67" s="23">
        <f t="shared" si="16"/>
        <v>57</v>
      </c>
      <c r="F67" s="23">
        <f t="shared" si="16"/>
        <v>39</v>
      </c>
      <c r="G67" s="23">
        <f t="shared" si="16"/>
        <v>40</v>
      </c>
      <c r="H67" s="23">
        <f t="shared" si="16"/>
        <v>70</v>
      </c>
      <c r="I67" s="23">
        <f t="shared" si="16"/>
        <v>65</v>
      </c>
      <c r="J67" s="23">
        <f t="shared" si="16"/>
        <v>57</v>
      </c>
      <c r="K67" s="23">
        <f t="shared" si="16"/>
        <v>62</v>
      </c>
      <c r="L67" s="23">
        <f t="shared" si="16"/>
        <v>77</v>
      </c>
      <c r="M67" s="23">
        <f t="shared" si="16"/>
        <v>64</v>
      </c>
      <c r="N67" s="23">
        <f t="shared" si="16"/>
        <v>60</v>
      </c>
      <c r="O67" s="23">
        <f>O11+O18+O25+O32+O39+O46+O53+O60</f>
        <v>674</v>
      </c>
    </row>
    <row r="68" spans="1:15" ht="24.75" customHeight="1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1" customFormat="1" ht="46.5" customHeight="1">
      <c r="A69" s="54" t="s">
        <v>55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s="16" customFormat="1" ht="6.75" customHeight="1">
      <c r="A70" s="40"/>
      <c r="B70" s="69"/>
      <c r="O70" s="69"/>
    </row>
    <row r="71" spans="1:15" s="16" customFormat="1" ht="24" customHeight="1">
      <c r="A71" s="40" t="s">
        <v>42</v>
      </c>
      <c r="B71" s="69"/>
      <c r="D71" s="70" t="s">
        <v>43</v>
      </c>
      <c r="O71" s="69"/>
    </row>
    <row r="72" spans="1:15" s="1" customFormat="1" ht="6.75" customHeight="1">
      <c r="A72" s="45"/>
      <c r="B72" s="3"/>
      <c r="O72" s="3"/>
    </row>
    <row r="73" spans="1:15" s="1" customFormat="1" ht="31.5" customHeight="1">
      <c r="A73" s="52" t="s">
        <v>14</v>
      </c>
      <c r="B73" s="52" t="s">
        <v>13</v>
      </c>
      <c r="C73" s="52" t="s">
        <v>16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1" t="s">
        <v>39</v>
      </c>
    </row>
    <row r="74" spans="1:15" s="1" customFormat="1" ht="50.25" customHeight="1">
      <c r="A74" s="52"/>
      <c r="B74" s="52"/>
      <c r="C74" s="19" t="s">
        <v>1</v>
      </c>
      <c r="D74" s="20" t="s">
        <v>2</v>
      </c>
      <c r="E74" s="20" t="s">
        <v>3</v>
      </c>
      <c r="F74" s="20" t="s">
        <v>4</v>
      </c>
      <c r="G74" s="20" t="s">
        <v>5</v>
      </c>
      <c r="H74" s="20" t="s">
        <v>6</v>
      </c>
      <c r="I74" s="20" t="s">
        <v>7</v>
      </c>
      <c r="J74" s="20" t="s">
        <v>8</v>
      </c>
      <c r="K74" s="20" t="s">
        <v>9</v>
      </c>
      <c r="L74" s="20" t="s">
        <v>10</v>
      </c>
      <c r="M74" s="20" t="s">
        <v>11</v>
      </c>
      <c r="N74" s="20" t="s">
        <v>12</v>
      </c>
      <c r="O74" s="51"/>
    </row>
    <row r="75" spans="1:15" ht="30" customHeight="1">
      <c r="A75" s="49" t="s">
        <v>15</v>
      </c>
      <c r="B75" s="18" t="s">
        <v>17</v>
      </c>
      <c r="C75" s="21">
        <f>2025000000+1500*165000</f>
        <v>2272500000</v>
      </c>
      <c r="D75" s="21">
        <f>2758000000+200000*1500</f>
        <v>3058000000</v>
      </c>
      <c r="E75" s="21">
        <f>1549250000+240000*1500</f>
        <v>1909250000</v>
      </c>
      <c r="F75" s="21">
        <v>1742000000</v>
      </c>
      <c r="G75" s="21">
        <v>2221000000</v>
      </c>
      <c r="H75" s="21">
        <v>3472040000</v>
      </c>
      <c r="I75" s="21">
        <f>2610500000+1500*200000</f>
        <v>2910500000</v>
      </c>
      <c r="J75" s="21">
        <v>2865152000</v>
      </c>
      <c r="K75" s="21">
        <v>3147692000</v>
      </c>
      <c r="L75" s="21">
        <v>3466000000</v>
      </c>
      <c r="M75" s="22">
        <v>3047500000</v>
      </c>
      <c r="N75" s="21">
        <v>3834123077</v>
      </c>
      <c r="O75" s="24">
        <f aca="true" t="shared" si="17" ref="O75:O80">SUM(C75:N75)</f>
        <v>33945757077</v>
      </c>
    </row>
    <row r="76" spans="1:15" ht="30" customHeight="1">
      <c r="A76" s="49"/>
      <c r="B76" s="18" t="s">
        <v>18</v>
      </c>
      <c r="C76" s="21">
        <v>645000000</v>
      </c>
      <c r="D76" s="21">
        <v>805000000</v>
      </c>
      <c r="E76" s="21">
        <v>1235000000</v>
      </c>
      <c r="F76" s="21">
        <v>1600000000</v>
      </c>
      <c r="G76" s="21">
        <v>750000000</v>
      </c>
      <c r="H76" s="21">
        <v>1719500000</v>
      </c>
      <c r="I76" s="21">
        <v>1590000000</v>
      </c>
      <c r="J76" s="21">
        <v>1799000000</v>
      </c>
      <c r="K76" s="21">
        <v>1574000000</v>
      </c>
      <c r="L76" s="21">
        <v>1481000000</v>
      </c>
      <c r="M76" s="21">
        <v>2188700000</v>
      </c>
      <c r="N76" s="21">
        <v>707800000</v>
      </c>
      <c r="O76" s="24">
        <f t="shared" si="17"/>
        <v>16095000000</v>
      </c>
    </row>
    <row r="77" spans="1:15" ht="30" customHeight="1">
      <c r="A77" s="49"/>
      <c r="B77" s="18" t="s">
        <v>19</v>
      </c>
      <c r="C77" s="21">
        <f>948000000+125000*1500</f>
        <v>1135500000</v>
      </c>
      <c r="D77" s="21">
        <v>327000000</v>
      </c>
      <c r="E77" s="21">
        <v>543900000</v>
      </c>
      <c r="F77" s="21">
        <v>675000000</v>
      </c>
      <c r="G77" s="21">
        <v>648000000</v>
      </c>
      <c r="H77" s="21">
        <v>802500000</v>
      </c>
      <c r="I77" s="21">
        <v>783000000</v>
      </c>
      <c r="J77" s="21">
        <v>735750000</v>
      </c>
      <c r="K77" s="21">
        <v>800000000</v>
      </c>
      <c r="L77" s="21">
        <v>1421500000</v>
      </c>
      <c r="M77" s="21">
        <v>937500000</v>
      </c>
      <c r="N77" s="21">
        <v>1359673000</v>
      </c>
      <c r="O77" s="24">
        <f t="shared" si="17"/>
        <v>10169323000</v>
      </c>
    </row>
    <row r="78" spans="1:15" ht="30" customHeight="1">
      <c r="A78" s="49"/>
      <c r="B78" s="18" t="s">
        <v>20</v>
      </c>
      <c r="C78" s="21">
        <v>0</v>
      </c>
      <c r="D78" s="21">
        <f>557000000+1500*110000</f>
        <v>722000000</v>
      </c>
      <c r="E78" s="21">
        <v>454750000</v>
      </c>
      <c r="F78" s="21">
        <v>1110000000</v>
      </c>
      <c r="G78" s="21">
        <v>840000000</v>
      </c>
      <c r="H78" s="21">
        <v>1722000000</v>
      </c>
      <c r="I78" s="21">
        <v>1372500000</v>
      </c>
      <c r="J78" s="21">
        <v>1065500000</v>
      </c>
      <c r="K78" s="21">
        <v>580000000</v>
      </c>
      <c r="L78" s="21">
        <v>1266728500</v>
      </c>
      <c r="M78" s="21">
        <v>1754400000</v>
      </c>
      <c r="N78" s="21">
        <v>677250000</v>
      </c>
      <c r="O78" s="24">
        <f t="shared" si="17"/>
        <v>11565128500</v>
      </c>
    </row>
    <row r="79" spans="1:15" ht="30" customHeight="1">
      <c r="A79" s="49"/>
      <c r="B79" s="18" t="s">
        <v>21</v>
      </c>
      <c r="C79" s="21">
        <v>250000000</v>
      </c>
      <c r="D79" s="21">
        <v>354000000</v>
      </c>
      <c r="E79" s="21">
        <v>710000000</v>
      </c>
      <c r="F79" s="21">
        <v>435500000</v>
      </c>
      <c r="G79" s="21">
        <v>420000000</v>
      </c>
      <c r="H79" s="21">
        <v>480000000</v>
      </c>
      <c r="I79" s="21">
        <v>252000000</v>
      </c>
      <c r="J79" s="21">
        <v>261660000</v>
      </c>
      <c r="K79" s="21">
        <v>1154000000</v>
      </c>
      <c r="L79" s="21">
        <v>793000000</v>
      </c>
      <c r="M79" s="21">
        <v>313000000</v>
      </c>
      <c r="N79" s="21">
        <v>513500000</v>
      </c>
      <c r="O79" s="24">
        <f t="shared" si="17"/>
        <v>5936660000</v>
      </c>
    </row>
    <row r="80" spans="1:15" ht="30" customHeight="1">
      <c r="A80" s="49"/>
      <c r="B80" s="18" t="s">
        <v>22</v>
      </c>
      <c r="C80" s="21">
        <v>0</v>
      </c>
      <c r="D80" s="21">
        <v>75000000</v>
      </c>
      <c r="E80" s="21">
        <v>203000000</v>
      </c>
      <c r="F80" s="21">
        <v>445000000</v>
      </c>
      <c r="G80" s="21">
        <v>840000000</v>
      </c>
      <c r="H80" s="21">
        <v>265000000</v>
      </c>
      <c r="I80" s="21">
        <v>472000000</v>
      </c>
      <c r="J80" s="21">
        <v>781000000</v>
      </c>
      <c r="K80" s="21">
        <v>84000000</v>
      </c>
      <c r="L80" s="21">
        <v>1100000000</v>
      </c>
      <c r="M80" s="22">
        <v>0</v>
      </c>
      <c r="N80" s="21">
        <v>600000000</v>
      </c>
      <c r="O80" s="24">
        <f t="shared" si="17"/>
        <v>4865000000</v>
      </c>
    </row>
    <row r="81" spans="1:15" s="25" customFormat="1" ht="52.5" customHeight="1">
      <c r="A81" s="50" t="s">
        <v>38</v>
      </c>
      <c r="B81" s="50"/>
      <c r="C81" s="23">
        <f>SUM(C75:C80)</f>
        <v>4303000000</v>
      </c>
      <c r="D81" s="23">
        <f aca="true" t="shared" si="18" ref="D81:N81">SUM(D75:D80)</f>
        <v>5341000000</v>
      </c>
      <c r="E81" s="23">
        <f t="shared" si="18"/>
        <v>5055900000</v>
      </c>
      <c r="F81" s="23">
        <f t="shared" si="18"/>
        <v>6007500000</v>
      </c>
      <c r="G81" s="23">
        <f t="shared" si="18"/>
        <v>5719000000</v>
      </c>
      <c r="H81" s="23">
        <f t="shared" si="18"/>
        <v>8461040000</v>
      </c>
      <c r="I81" s="23">
        <f t="shared" si="18"/>
        <v>7380000000</v>
      </c>
      <c r="J81" s="23">
        <f t="shared" si="18"/>
        <v>7508062000</v>
      </c>
      <c r="K81" s="23">
        <f t="shared" si="18"/>
        <v>7339692000</v>
      </c>
      <c r="L81" s="23">
        <f t="shared" si="18"/>
        <v>9528228500</v>
      </c>
      <c r="M81" s="23">
        <f t="shared" si="18"/>
        <v>8241100000</v>
      </c>
      <c r="N81" s="23">
        <f t="shared" si="18"/>
        <v>7692346077</v>
      </c>
      <c r="O81" s="23">
        <f>SUM(O75:O80)</f>
        <v>82576868577</v>
      </c>
    </row>
    <row r="82" spans="1:15" s="1" customFormat="1" ht="31.5">
      <c r="A82" s="49" t="s">
        <v>23</v>
      </c>
      <c r="B82" s="18" t="s">
        <v>17</v>
      </c>
      <c r="C82" s="21">
        <v>255000000</v>
      </c>
      <c r="D82" s="21">
        <v>0</v>
      </c>
      <c r="E82" s="21">
        <v>0</v>
      </c>
      <c r="F82" s="21">
        <v>75000000</v>
      </c>
      <c r="G82" s="21">
        <f>45000000+40000*1500</f>
        <v>105000000</v>
      </c>
      <c r="H82" s="21">
        <v>50000000</v>
      </c>
      <c r="I82" s="21">
        <v>0</v>
      </c>
      <c r="J82" s="21">
        <v>40500000</v>
      </c>
      <c r="K82" s="21">
        <v>0</v>
      </c>
      <c r="L82" s="21">
        <v>0</v>
      </c>
      <c r="M82" s="21">
        <v>0</v>
      </c>
      <c r="N82" s="21">
        <v>0</v>
      </c>
      <c r="O82" s="24">
        <f aca="true" t="shared" si="19" ref="O82:O98">SUM(C82:N82)</f>
        <v>525500000</v>
      </c>
    </row>
    <row r="83" spans="1:15" s="1" customFormat="1" ht="31.5">
      <c r="A83" s="49"/>
      <c r="B83" s="18" t="s">
        <v>18</v>
      </c>
      <c r="C83" s="21">
        <v>0</v>
      </c>
      <c r="D83" s="21">
        <v>58000000</v>
      </c>
      <c r="E83" s="21">
        <v>100000000</v>
      </c>
      <c r="F83" s="21">
        <v>0</v>
      </c>
      <c r="G83" s="21">
        <v>0</v>
      </c>
      <c r="H83" s="21">
        <v>0</v>
      </c>
      <c r="I83" s="21">
        <v>50000000</v>
      </c>
      <c r="J83" s="21">
        <v>0</v>
      </c>
      <c r="K83" s="21">
        <v>133000000</v>
      </c>
      <c r="L83" s="21">
        <v>56000000</v>
      </c>
      <c r="M83" s="21">
        <v>0</v>
      </c>
      <c r="N83" s="21">
        <v>0</v>
      </c>
      <c r="O83" s="24">
        <f t="shared" si="19"/>
        <v>397000000</v>
      </c>
    </row>
    <row r="84" spans="1:15" s="1" customFormat="1" ht="31.5">
      <c r="A84" s="49"/>
      <c r="B84" s="18" t="s">
        <v>24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45000000</v>
      </c>
      <c r="I84" s="21">
        <v>0</v>
      </c>
      <c r="J84" s="21">
        <v>20000000</v>
      </c>
      <c r="K84" s="21">
        <v>0</v>
      </c>
      <c r="L84" s="21">
        <v>44239000</v>
      </c>
      <c r="M84" s="21">
        <v>22200000</v>
      </c>
      <c r="N84" s="21">
        <v>75000000</v>
      </c>
      <c r="O84" s="24">
        <f t="shared" si="19"/>
        <v>206439000</v>
      </c>
    </row>
    <row r="85" spans="1:15" s="1" customFormat="1" ht="31.5">
      <c r="A85" s="49"/>
      <c r="B85" s="18" t="s">
        <v>20</v>
      </c>
      <c r="C85" s="21">
        <v>0</v>
      </c>
      <c r="D85" s="21">
        <v>0</v>
      </c>
      <c r="E85" s="21">
        <v>60000000</v>
      </c>
      <c r="F85" s="21">
        <v>0</v>
      </c>
      <c r="G85" s="21">
        <v>0</v>
      </c>
      <c r="H85" s="21">
        <v>0</v>
      </c>
      <c r="I85" s="21">
        <v>75000000</v>
      </c>
      <c r="J85" s="21">
        <v>0</v>
      </c>
      <c r="K85" s="21">
        <v>0</v>
      </c>
      <c r="L85" s="21">
        <v>75000000</v>
      </c>
      <c r="M85" s="21">
        <v>0</v>
      </c>
      <c r="N85" s="21">
        <v>0</v>
      </c>
      <c r="O85" s="24">
        <f t="shared" si="19"/>
        <v>210000000</v>
      </c>
    </row>
    <row r="86" spans="1:15" s="1" customFormat="1" ht="31.5">
      <c r="A86" s="49"/>
      <c r="B86" s="18" t="s">
        <v>21</v>
      </c>
      <c r="C86" s="21">
        <v>60000000</v>
      </c>
      <c r="D86" s="21">
        <v>53500000</v>
      </c>
      <c r="E86" s="21">
        <v>30000000</v>
      </c>
      <c r="F86" s="21">
        <v>0</v>
      </c>
      <c r="G86" s="21">
        <v>0</v>
      </c>
      <c r="H86" s="21">
        <v>0</v>
      </c>
      <c r="I86" s="21">
        <v>0</v>
      </c>
      <c r="J86" s="21">
        <v>75000000</v>
      </c>
      <c r="K86" s="21">
        <v>0</v>
      </c>
      <c r="L86" s="21">
        <v>0</v>
      </c>
      <c r="M86" s="21">
        <v>58000000</v>
      </c>
      <c r="N86" s="21">
        <v>0</v>
      </c>
      <c r="O86" s="24">
        <f t="shared" si="19"/>
        <v>276500000</v>
      </c>
    </row>
    <row r="87" spans="1:15" s="1" customFormat="1" ht="34.5" customHeight="1">
      <c r="A87" s="49"/>
      <c r="B87" s="18" t="s">
        <v>22</v>
      </c>
      <c r="C87" s="21">
        <v>0</v>
      </c>
      <c r="D87" s="21">
        <v>0</v>
      </c>
      <c r="E87" s="21">
        <v>0</v>
      </c>
      <c r="F87" s="21">
        <v>0</v>
      </c>
      <c r="G87" s="21">
        <v>45000000</v>
      </c>
      <c r="H87" s="21">
        <v>0</v>
      </c>
      <c r="I87" s="21">
        <v>0</v>
      </c>
      <c r="J87" s="21">
        <v>0</v>
      </c>
      <c r="K87" s="21">
        <v>0</v>
      </c>
      <c r="L87" s="21">
        <v>50000000</v>
      </c>
      <c r="M87" s="21">
        <v>0</v>
      </c>
      <c r="N87" s="21">
        <v>0</v>
      </c>
      <c r="O87" s="24">
        <f t="shared" si="19"/>
        <v>95000000</v>
      </c>
    </row>
    <row r="88" spans="1:15" s="1" customFormat="1" ht="34.5" customHeight="1">
      <c r="A88" s="50" t="s">
        <v>38</v>
      </c>
      <c r="B88" s="50"/>
      <c r="C88" s="23">
        <f>SUM(C82:C87)</f>
        <v>315000000</v>
      </c>
      <c r="D88" s="23">
        <f aca="true" t="shared" si="20" ref="D88:N88">SUM(D82:D87)</f>
        <v>111500000</v>
      </c>
      <c r="E88" s="23">
        <f t="shared" si="20"/>
        <v>190000000</v>
      </c>
      <c r="F88" s="23">
        <f t="shared" si="20"/>
        <v>75000000</v>
      </c>
      <c r="G88" s="23">
        <f t="shared" si="20"/>
        <v>150000000</v>
      </c>
      <c r="H88" s="23">
        <f t="shared" si="20"/>
        <v>95000000</v>
      </c>
      <c r="I88" s="23">
        <f t="shared" si="20"/>
        <v>125000000</v>
      </c>
      <c r="J88" s="23">
        <f t="shared" si="20"/>
        <v>135500000</v>
      </c>
      <c r="K88" s="23">
        <f t="shared" si="20"/>
        <v>133000000</v>
      </c>
      <c r="L88" s="23">
        <f t="shared" si="20"/>
        <v>225239000</v>
      </c>
      <c r="M88" s="23">
        <f t="shared" si="20"/>
        <v>80200000</v>
      </c>
      <c r="N88" s="23">
        <f t="shared" si="20"/>
        <v>75000000</v>
      </c>
      <c r="O88" s="23">
        <f>SUM(O82:O87)</f>
        <v>1710439000</v>
      </c>
    </row>
    <row r="89" spans="1:15" ht="30" customHeight="1">
      <c r="A89" s="49" t="s">
        <v>30</v>
      </c>
      <c r="B89" s="18" t="s">
        <v>17</v>
      </c>
      <c r="C89" s="21">
        <v>600000000</v>
      </c>
      <c r="D89" s="21">
        <v>546000000</v>
      </c>
      <c r="E89" s="21">
        <v>5168000000</v>
      </c>
      <c r="F89" s="21">
        <v>750000000</v>
      </c>
      <c r="G89" s="21">
        <v>0</v>
      </c>
      <c r="H89" s="21">
        <f>1585000000+1500*206000</f>
        <v>1894000000</v>
      </c>
      <c r="I89" s="21">
        <v>2020000000</v>
      </c>
      <c r="J89" s="21">
        <v>1780000000</v>
      </c>
      <c r="K89" s="21">
        <v>703500000</v>
      </c>
      <c r="L89" s="21">
        <v>2572000000</v>
      </c>
      <c r="M89" s="21">
        <v>2400000000</v>
      </c>
      <c r="N89" s="21">
        <v>1725000000</v>
      </c>
      <c r="O89" s="24">
        <f t="shared" si="19"/>
        <v>20158500000</v>
      </c>
    </row>
    <row r="90" spans="1:15" ht="30" customHeight="1">
      <c r="A90" s="49"/>
      <c r="B90" s="18" t="s">
        <v>18</v>
      </c>
      <c r="C90" s="21">
        <v>0</v>
      </c>
      <c r="D90" s="21">
        <v>300000000</v>
      </c>
      <c r="E90" s="21">
        <v>600000000</v>
      </c>
      <c r="F90" s="21">
        <v>365000000</v>
      </c>
      <c r="G90" s="21">
        <v>0</v>
      </c>
      <c r="H90" s="21">
        <v>590000000</v>
      </c>
      <c r="I90" s="21">
        <v>0</v>
      </c>
      <c r="J90" s="21">
        <v>600000000</v>
      </c>
      <c r="K90" s="21">
        <v>900000000</v>
      </c>
      <c r="L90" s="21">
        <v>870000000</v>
      </c>
      <c r="M90" s="21">
        <v>0</v>
      </c>
      <c r="N90" s="21">
        <v>0</v>
      </c>
      <c r="O90" s="24">
        <f t="shared" si="19"/>
        <v>4225000000</v>
      </c>
    </row>
    <row r="91" spans="1:15" ht="30" customHeight="1">
      <c r="A91" s="49"/>
      <c r="B91" s="18" t="s">
        <v>24</v>
      </c>
      <c r="C91" s="21">
        <v>410000000</v>
      </c>
      <c r="D91" s="21">
        <v>0</v>
      </c>
      <c r="E91" s="21">
        <v>450000000</v>
      </c>
      <c r="F91" s="21">
        <v>180000000</v>
      </c>
      <c r="G91" s="21">
        <v>0</v>
      </c>
      <c r="H91" s="21">
        <v>0</v>
      </c>
      <c r="I91" s="21">
        <v>600000000</v>
      </c>
      <c r="J91" s="21">
        <v>0</v>
      </c>
      <c r="K91" s="21">
        <v>0</v>
      </c>
      <c r="L91" s="21">
        <v>400000</v>
      </c>
      <c r="M91" s="21">
        <v>0</v>
      </c>
      <c r="N91" s="21">
        <v>0</v>
      </c>
      <c r="O91" s="24">
        <f t="shared" si="19"/>
        <v>1640400000</v>
      </c>
    </row>
    <row r="92" spans="1:15" ht="30" customHeight="1">
      <c r="A92" s="49"/>
      <c r="B92" s="18" t="s">
        <v>20</v>
      </c>
      <c r="C92" s="21">
        <v>0</v>
      </c>
      <c r="D92" s="21">
        <v>450000000</v>
      </c>
      <c r="E92" s="21">
        <v>480000000</v>
      </c>
      <c r="F92" s="21">
        <v>0</v>
      </c>
      <c r="G92" s="21">
        <v>1740000000</v>
      </c>
      <c r="H92" s="21">
        <v>0</v>
      </c>
      <c r="I92" s="21">
        <v>427500000</v>
      </c>
      <c r="J92" s="21">
        <v>0</v>
      </c>
      <c r="K92" s="21">
        <v>0</v>
      </c>
      <c r="L92" s="21">
        <v>0</v>
      </c>
      <c r="M92" s="21">
        <v>0</v>
      </c>
      <c r="N92" s="21">
        <v>450000000</v>
      </c>
      <c r="O92" s="24">
        <f t="shared" si="19"/>
        <v>3547500000</v>
      </c>
    </row>
    <row r="93" spans="1:15" ht="30" customHeight="1">
      <c r="A93" s="49"/>
      <c r="B93" s="18" t="s">
        <v>21</v>
      </c>
      <c r="C93" s="21">
        <v>0</v>
      </c>
      <c r="D93" s="21">
        <v>0</v>
      </c>
      <c r="E93" s="21">
        <v>355000000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819000000</v>
      </c>
      <c r="M93" s="21">
        <v>0</v>
      </c>
      <c r="N93" s="21">
        <v>0</v>
      </c>
      <c r="O93" s="24">
        <f t="shared" si="19"/>
        <v>1174000000</v>
      </c>
    </row>
    <row r="94" spans="1:15" ht="30" customHeight="1">
      <c r="A94" s="26"/>
      <c r="B94" s="18" t="s">
        <v>22</v>
      </c>
      <c r="C94" s="21">
        <v>225000000</v>
      </c>
      <c r="D94" s="21">
        <v>0</v>
      </c>
      <c r="E94" s="21">
        <v>900000000</v>
      </c>
      <c r="F94" s="21">
        <v>0</v>
      </c>
      <c r="G94" s="21">
        <v>1542000000</v>
      </c>
      <c r="H94" s="21">
        <v>0</v>
      </c>
      <c r="I94" s="21">
        <v>0</v>
      </c>
      <c r="J94" s="21">
        <v>0</v>
      </c>
      <c r="K94" s="21">
        <v>1275000000</v>
      </c>
      <c r="L94" s="21">
        <v>600000000</v>
      </c>
      <c r="M94" s="21">
        <v>600000000</v>
      </c>
      <c r="N94" s="21">
        <v>0</v>
      </c>
      <c r="O94" s="24">
        <f t="shared" si="19"/>
        <v>5142000000</v>
      </c>
    </row>
    <row r="95" spans="1:17" s="11" customFormat="1" ht="30" customHeight="1">
      <c r="A95" s="50" t="s">
        <v>38</v>
      </c>
      <c r="B95" s="50"/>
      <c r="C95" s="23">
        <f>SUM(C89:C94)</f>
        <v>1235000000</v>
      </c>
      <c r="D95" s="23">
        <f aca="true" t="shared" si="21" ref="D95:N95">SUM(D89:D94)</f>
        <v>1296000000</v>
      </c>
      <c r="E95" s="23">
        <f t="shared" si="21"/>
        <v>7953000000</v>
      </c>
      <c r="F95" s="23">
        <f t="shared" si="21"/>
        <v>1295000000</v>
      </c>
      <c r="G95" s="23">
        <f t="shared" si="21"/>
        <v>3282000000</v>
      </c>
      <c r="H95" s="23">
        <f t="shared" si="21"/>
        <v>2484000000</v>
      </c>
      <c r="I95" s="23">
        <f t="shared" si="21"/>
        <v>3047500000</v>
      </c>
      <c r="J95" s="23">
        <f t="shared" si="21"/>
        <v>2380000000</v>
      </c>
      <c r="K95" s="23">
        <f t="shared" si="21"/>
        <v>2878500000</v>
      </c>
      <c r="L95" s="23">
        <f t="shared" si="21"/>
        <v>4861400000</v>
      </c>
      <c r="M95" s="23">
        <f t="shared" si="21"/>
        <v>3000000000</v>
      </c>
      <c r="N95" s="23">
        <f t="shared" si="21"/>
        <v>2175000000</v>
      </c>
      <c r="O95" s="23">
        <f>SUM(O89:O94)</f>
        <v>35887400000</v>
      </c>
      <c r="Q95" s="12"/>
    </row>
    <row r="96" spans="1:15" ht="30" customHeight="1">
      <c r="A96" s="49" t="s">
        <v>29</v>
      </c>
      <c r="B96" s="18" t="s">
        <v>17</v>
      </c>
      <c r="C96" s="21">
        <v>300000000</v>
      </c>
      <c r="D96" s="21">
        <v>0</v>
      </c>
      <c r="E96" s="21">
        <v>105000000</v>
      </c>
      <c r="F96" s="21">
        <v>0</v>
      </c>
      <c r="G96" s="21">
        <v>0</v>
      </c>
      <c r="H96" s="21">
        <v>300000000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4">
        <f t="shared" si="19"/>
        <v>705000000</v>
      </c>
    </row>
    <row r="97" spans="1:15" ht="30" customHeight="1">
      <c r="A97" s="49"/>
      <c r="B97" s="18" t="s">
        <v>18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37">
        <f t="shared" si="19"/>
        <v>0</v>
      </c>
    </row>
    <row r="98" spans="1:15" ht="30" customHeight="1">
      <c r="A98" s="49"/>
      <c r="B98" s="18" t="s">
        <v>24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37">
        <f t="shared" si="19"/>
        <v>0</v>
      </c>
    </row>
    <row r="99" spans="1:15" ht="30" customHeight="1">
      <c r="A99" s="49"/>
      <c r="B99" s="18" t="s">
        <v>20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37">
        <f aca="true" t="shared" si="22" ref="O99:O108">SUM(C99:N99)</f>
        <v>0</v>
      </c>
    </row>
    <row r="100" spans="1:15" ht="30" customHeight="1">
      <c r="A100" s="49"/>
      <c r="B100" s="18" t="s">
        <v>21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37">
        <f t="shared" si="22"/>
        <v>0</v>
      </c>
    </row>
    <row r="101" spans="1:15" ht="30" customHeight="1">
      <c r="A101" s="49"/>
      <c r="B101" s="18" t="s">
        <v>22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37">
        <f t="shared" si="22"/>
        <v>0</v>
      </c>
    </row>
    <row r="102" spans="1:17" ht="30" customHeight="1">
      <c r="A102" s="50" t="s">
        <v>38</v>
      </c>
      <c r="B102" s="50"/>
      <c r="C102" s="23">
        <f>SUM(C96:C101)</f>
        <v>300000000</v>
      </c>
      <c r="D102" s="23">
        <f aca="true" t="shared" si="23" ref="D102:N102">SUM(D96:D101)</f>
        <v>0</v>
      </c>
      <c r="E102" s="23">
        <f t="shared" si="23"/>
        <v>105000000</v>
      </c>
      <c r="F102" s="23">
        <f t="shared" si="23"/>
        <v>0</v>
      </c>
      <c r="G102" s="23">
        <f t="shared" si="23"/>
        <v>0</v>
      </c>
      <c r="H102" s="23">
        <f t="shared" si="23"/>
        <v>300000000</v>
      </c>
      <c r="I102" s="23">
        <f t="shared" si="23"/>
        <v>0</v>
      </c>
      <c r="J102" s="23">
        <f t="shared" si="23"/>
        <v>0</v>
      </c>
      <c r="K102" s="23">
        <f t="shared" si="23"/>
        <v>0</v>
      </c>
      <c r="L102" s="23">
        <f t="shared" si="23"/>
        <v>0</v>
      </c>
      <c r="M102" s="23">
        <f t="shared" si="23"/>
        <v>0</v>
      </c>
      <c r="N102" s="23">
        <f t="shared" si="23"/>
        <v>0</v>
      </c>
      <c r="O102" s="23">
        <f>SUM(O96:O101)</f>
        <v>705000000</v>
      </c>
      <c r="Q102" s="13"/>
    </row>
    <row r="103" spans="1:15" ht="30" customHeight="1">
      <c r="A103" s="49" t="s">
        <v>31</v>
      </c>
      <c r="B103" s="18" t="s">
        <v>17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33000000</v>
      </c>
      <c r="M103" s="21">
        <v>0</v>
      </c>
      <c r="N103" s="21">
        <v>0</v>
      </c>
      <c r="O103" s="24">
        <f t="shared" si="22"/>
        <v>33000000</v>
      </c>
    </row>
    <row r="104" spans="1:15" ht="30" customHeight="1">
      <c r="A104" s="49"/>
      <c r="B104" s="18" t="s">
        <v>18</v>
      </c>
      <c r="C104" s="21">
        <v>0</v>
      </c>
      <c r="D104" s="21">
        <f>43000*1500</f>
        <v>64500000</v>
      </c>
      <c r="E104" s="21">
        <v>0</v>
      </c>
      <c r="F104" s="21">
        <v>0</v>
      </c>
      <c r="G104" s="21">
        <v>0</v>
      </c>
      <c r="H104" s="21">
        <v>0</v>
      </c>
      <c r="I104" s="21">
        <v>65000000</v>
      </c>
      <c r="J104" s="21">
        <v>0</v>
      </c>
      <c r="K104" s="21">
        <v>40000000</v>
      </c>
      <c r="L104" s="21">
        <v>125000000</v>
      </c>
      <c r="M104" s="21">
        <v>0</v>
      </c>
      <c r="N104" s="21">
        <v>120200000</v>
      </c>
      <c r="O104" s="24">
        <f t="shared" si="22"/>
        <v>414700000</v>
      </c>
    </row>
    <row r="105" spans="1:15" ht="30" customHeight="1">
      <c r="A105" s="49"/>
      <c r="B105" s="18" t="s">
        <v>24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45000000</v>
      </c>
      <c r="I105" s="21">
        <v>30000000</v>
      </c>
      <c r="J105" s="21">
        <v>102500000</v>
      </c>
      <c r="K105" s="21">
        <v>25000000</v>
      </c>
      <c r="L105" s="21">
        <v>40000000</v>
      </c>
      <c r="M105" s="21">
        <v>0</v>
      </c>
      <c r="N105" s="21">
        <v>0</v>
      </c>
      <c r="O105" s="24">
        <f t="shared" si="22"/>
        <v>242500000</v>
      </c>
    </row>
    <row r="106" spans="1:15" ht="30" customHeight="1">
      <c r="A106" s="49"/>
      <c r="B106" s="18" t="s">
        <v>20</v>
      </c>
      <c r="C106" s="21">
        <v>0</v>
      </c>
      <c r="D106" s="21">
        <v>65000000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30000000</v>
      </c>
      <c r="L106" s="21">
        <v>0</v>
      </c>
      <c r="M106" s="21">
        <v>0</v>
      </c>
      <c r="N106" s="21">
        <v>0</v>
      </c>
      <c r="O106" s="24">
        <f t="shared" si="22"/>
        <v>95000000</v>
      </c>
    </row>
    <row r="107" spans="1:15" ht="30" customHeight="1">
      <c r="A107" s="49"/>
      <c r="B107" s="18" t="s">
        <v>21</v>
      </c>
      <c r="C107" s="21">
        <v>45000000</v>
      </c>
      <c r="D107" s="36">
        <v>0</v>
      </c>
      <c r="E107" s="21">
        <v>0</v>
      </c>
      <c r="F107" s="21">
        <v>0</v>
      </c>
      <c r="G107" s="21">
        <v>0</v>
      </c>
      <c r="H107" s="21">
        <v>25000000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4">
        <f t="shared" si="22"/>
        <v>70000000</v>
      </c>
    </row>
    <row r="108" spans="1:15" ht="30" customHeight="1">
      <c r="A108" s="49"/>
      <c r="B108" s="18" t="s">
        <v>22</v>
      </c>
      <c r="C108" s="36">
        <v>0</v>
      </c>
      <c r="D108" s="21">
        <v>0</v>
      </c>
      <c r="E108" s="21">
        <v>0</v>
      </c>
      <c r="F108" s="21">
        <v>0</v>
      </c>
      <c r="G108" s="21">
        <v>0</v>
      </c>
      <c r="H108" s="36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37">
        <f t="shared" si="22"/>
        <v>0</v>
      </c>
    </row>
    <row r="109" spans="1:15" ht="30" customHeight="1">
      <c r="A109" s="50" t="s">
        <v>38</v>
      </c>
      <c r="B109" s="50"/>
      <c r="C109" s="23">
        <f>SUM(C103:C108)</f>
        <v>45000000</v>
      </c>
      <c r="D109" s="23">
        <f aca="true" t="shared" si="24" ref="D109:N109">SUM(D103:D108)</f>
        <v>129500000</v>
      </c>
      <c r="E109" s="23">
        <f t="shared" si="24"/>
        <v>0</v>
      </c>
      <c r="F109" s="23">
        <f t="shared" si="24"/>
        <v>0</v>
      </c>
      <c r="G109" s="23">
        <f t="shared" si="24"/>
        <v>0</v>
      </c>
      <c r="H109" s="23">
        <f t="shared" si="24"/>
        <v>70000000</v>
      </c>
      <c r="I109" s="23">
        <f t="shared" si="24"/>
        <v>95000000</v>
      </c>
      <c r="J109" s="23">
        <f t="shared" si="24"/>
        <v>102500000</v>
      </c>
      <c r="K109" s="23">
        <f t="shared" si="24"/>
        <v>95000000</v>
      </c>
      <c r="L109" s="23">
        <f t="shared" si="24"/>
        <v>198000000</v>
      </c>
      <c r="M109" s="23">
        <f t="shared" si="24"/>
        <v>0</v>
      </c>
      <c r="N109" s="23">
        <f t="shared" si="24"/>
        <v>120200000</v>
      </c>
      <c r="O109" s="23">
        <f>SUM(O103:O108)</f>
        <v>855200000</v>
      </c>
    </row>
    <row r="110" spans="1:17" ht="30" customHeight="1">
      <c r="A110" s="49" t="s">
        <v>26</v>
      </c>
      <c r="B110" s="18" t="s">
        <v>17</v>
      </c>
      <c r="C110" s="21">
        <v>70500000</v>
      </c>
      <c r="D110" s="21">
        <v>150000000</v>
      </c>
      <c r="E110" s="21">
        <v>225000000</v>
      </c>
      <c r="F110" s="21">
        <v>960000000</v>
      </c>
      <c r="G110" s="21">
        <v>250000000</v>
      </c>
      <c r="H110" s="21">
        <v>825000000</v>
      </c>
      <c r="I110" s="21">
        <v>0</v>
      </c>
      <c r="J110" s="21">
        <v>100000000</v>
      </c>
      <c r="K110" s="21">
        <v>112500000</v>
      </c>
      <c r="L110" s="21">
        <v>0</v>
      </c>
      <c r="M110" s="21">
        <v>150000000</v>
      </c>
      <c r="N110" s="21">
        <v>367000000</v>
      </c>
      <c r="O110" s="24">
        <f aca="true" t="shared" si="25" ref="O110:O115">SUM(C110:N110)</f>
        <v>3210000000</v>
      </c>
      <c r="Q110" s="9"/>
    </row>
    <row r="111" spans="1:17" ht="30" customHeight="1">
      <c r="A111" s="49"/>
      <c r="B111" s="18" t="s">
        <v>18</v>
      </c>
      <c r="C111" s="21">
        <v>480000000</v>
      </c>
      <c r="D111" s="21">
        <v>400000000</v>
      </c>
      <c r="E111" s="21">
        <v>235000000</v>
      </c>
      <c r="F111" s="21">
        <f>320000*1500</f>
        <v>480000000</v>
      </c>
      <c r="G111" s="21">
        <v>450000000</v>
      </c>
      <c r="H111" s="21">
        <v>1575000000</v>
      </c>
      <c r="I111" s="21">
        <v>370000000</v>
      </c>
      <c r="J111" s="21">
        <v>150000000</v>
      </c>
      <c r="K111" s="21">
        <v>480000000</v>
      </c>
      <c r="L111" s="21">
        <v>845000000</v>
      </c>
      <c r="M111" s="21">
        <v>150000000</v>
      </c>
      <c r="N111" s="21">
        <v>0</v>
      </c>
      <c r="O111" s="24">
        <f t="shared" si="25"/>
        <v>5615000000</v>
      </c>
      <c r="Q111" s="9"/>
    </row>
    <row r="112" spans="1:17" ht="30" customHeight="1">
      <c r="A112" s="49"/>
      <c r="B112" s="18" t="s">
        <v>24</v>
      </c>
      <c r="C112" s="21">
        <v>60000000</v>
      </c>
      <c r="D112" s="21">
        <v>0</v>
      </c>
      <c r="E112" s="21">
        <v>480000000</v>
      </c>
      <c r="F112" s="21">
        <v>0</v>
      </c>
      <c r="G112" s="21">
        <v>0</v>
      </c>
      <c r="H112" s="21">
        <v>0</v>
      </c>
      <c r="I112" s="21">
        <v>750000000</v>
      </c>
      <c r="J112" s="21">
        <v>0</v>
      </c>
      <c r="K112" s="21">
        <v>0</v>
      </c>
      <c r="L112" s="21">
        <v>0</v>
      </c>
      <c r="M112" s="21">
        <v>0</v>
      </c>
      <c r="N112" s="21">
        <v>120000000</v>
      </c>
      <c r="O112" s="24">
        <f t="shared" si="25"/>
        <v>1410000000</v>
      </c>
      <c r="Q112" s="9"/>
    </row>
    <row r="113" spans="1:15" ht="30" customHeight="1">
      <c r="A113" s="49"/>
      <c r="B113" s="18" t="s">
        <v>20</v>
      </c>
      <c r="C113" s="21">
        <v>180000000</v>
      </c>
      <c r="D113" s="21">
        <v>160000000</v>
      </c>
      <c r="E113" s="21">
        <v>0</v>
      </c>
      <c r="F113" s="21">
        <v>0</v>
      </c>
      <c r="G113" s="21">
        <v>0</v>
      </c>
      <c r="H113" s="21">
        <v>755000000</v>
      </c>
      <c r="I113" s="21">
        <v>49000000</v>
      </c>
      <c r="J113" s="21"/>
      <c r="K113" s="21">
        <v>450000000</v>
      </c>
      <c r="L113" s="21">
        <v>0</v>
      </c>
      <c r="M113" s="21">
        <v>65000000</v>
      </c>
      <c r="N113" s="21">
        <v>0</v>
      </c>
      <c r="O113" s="24">
        <f t="shared" si="25"/>
        <v>1659000000</v>
      </c>
    </row>
    <row r="114" spans="1:17" ht="30" customHeight="1">
      <c r="A114" s="49"/>
      <c r="B114" s="18" t="s">
        <v>21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150000000</v>
      </c>
      <c r="K114" s="21">
        <v>400000000</v>
      </c>
      <c r="L114" s="21">
        <v>0</v>
      </c>
      <c r="M114" s="22">
        <v>55000000</v>
      </c>
      <c r="N114" s="21">
        <v>454000000</v>
      </c>
      <c r="O114" s="24">
        <f t="shared" si="25"/>
        <v>1059000000</v>
      </c>
      <c r="Q114" s="9"/>
    </row>
    <row r="115" spans="1:17" ht="30" customHeight="1">
      <c r="A115" s="26"/>
      <c r="B115" s="18" t="s">
        <v>22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37">
        <f t="shared" si="25"/>
        <v>0</v>
      </c>
      <c r="Q115" s="9"/>
    </row>
    <row r="116" spans="1:17" ht="30" customHeight="1">
      <c r="A116" s="50" t="s">
        <v>38</v>
      </c>
      <c r="B116" s="50"/>
      <c r="C116" s="23">
        <f>SUM(C110:C115)</f>
        <v>790500000</v>
      </c>
      <c r="D116" s="23">
        <f aca="true" t="shared" si="26" ref="D116:N116">SUM(D110:D115)</f>
        <v>710000000</v>
      </c>
      <c r="E116" s="23">
        <f t="shared" si="26"/>
        <v>940000000</v>
      </c>
      <c r="F116" s="23">
        <f t="shared" si="26"/>
        <v>1440000000</v>
      </c>
      <c r="G116" s="23">
        <f t="shared" si="26"/>
        <v>700000000</v>
      </c>
      <c r="H116" s="23">
        <f t="shared" si="26"/>
        <v>3155000000</v>
      </c>
      <c r="I116" s="23">
        <f t="shared" si="26"/>
        <v>1169000000</v>
      </c>
      <c r="J116" s="23">
        <f t="shared" si="26"/>
        <v>400000000</v>
      </c>
      <c r="K116" s="23">
        <f t="shared" si="26"/>
        <v>1442500000</v>
      </c>
      <c r="L116" s="23">
        <f t="shared" si="26"/>
        <v>845000000</v>
      </c>
      <c r="M116" s="23">
        <f t="shared" si="26"/>
        <v>420000000</v>
      </c>
      <c r="N116" s="23">
        <f t="shared" si="26"/>
        <v>941000000</v>
      </c>
      <c r="O116" s="23">
        <f>SUM(O110:O115)</f>
        <v>12953000000</v>
      </c>
      <c r="Q116" s="13"/>
    </row>
    <row r="117" spans="1:17" ht="30" customHeight="1">
      <c r="A117" s="49" t="s">
        <v>27</v>
      </c>
      <c r="B117" s="18" t="s">
        <v>17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124500000</v>
      </c>
      <c r="O117" s="24">
        <f aca="true" t="shared" si="27" ref="O117:O122">SUM(C117:N117)</f>
        <v>124500000</v>
      </c>
      <c r="Q117" s="9"/>
    </row>
    <row r="118" spans="1:17" ht="30" customHeight="1">
      <c r="A118" s="49"/>
      <c r="B118" s="18" t="s">
        <v>18</v>
      </c>
      <c r="C118" s="21">
        <v>0</v>
      </c>
      <c r="D118" s="21">
        <v>0</v>
      </c>
      <c r="E118" s="21">
        <v>0</v>
      </c>
      <c r="F118" s="21">
        <v>0</v>
      </c>
      <c r="G118" s="21">
        <v>363000000</v>
      </c>
      <c r="H118" s="21">
        <v>0</v>
      </c>
      <c r="I118" s="21">
        <v>29300000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4">
        <f t="shared" si="27"/>
        <v>392300000</v>
      </c>
      <c r="Q118" s="9"/>
    </row>
    <row r="119" spans="1:17" ht="30" customHeight="1">
      <c r="A119" s="49"/>
      <c r="B119" s="18" t="s">
        <v>24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37">
        <f t="shared" si="27"/>
        <v>0</v>
      </c>
      <c r="Q119" s="9"/>
    </row>
    <row r="120" spans="1:17" ht="30" customHeight="1">
      <c r="A120" s="49"/>
      <c r="B120" s="18" t="s">
        <v>20</v>
      </c>
      <c r="C120" s="21">
        <v>0</v>
      </c>
      <c r="D120" s="21">
        <v>0</v>
      </c>
      <c r="E120" s="21">
        <v>0</v>
      </c>
      <c r="F120" s="21">
        <v>0</v>
      </c>
      <c r="G120" s="36">
        <v>0</v>
      </c>
      <c r="H120" s="21">
        <v>0</v>
      </c>
      <c r="I120" s="36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37">
        <f t="shared" si="27"/>
        <v>0</v>
      </c>
      <c r="Q120" s="9"/>
    </row>
    <row r="121" spans="1:15" ht="30" customHeight="1">
      <c r="A121" s="49"/>
      <c r="B121" s="18" t="s">
        <v>21</v>
      </c>
      <c r="C121" s="21">
        <v>0</v>
      </c>
      <c r="D121" s="21">
        <v>0</v>
      </c>
      <c r="E121" s="21">
        <v>0</v>
      </c>
      <c r="F121" s="21">
        <v>0</v>
      </c>
      <c r="G121" s="21">
        <v>250000000</v>
      </c>
      <c r="H121" s="21">
        <v>0</v>
      </c>
      <c r="I121" s="21">
        <v>0</v>
      </c>
      <c r="J121" s="21">
        <v>0</v>
      </c>
      <c r="K121" s="21">
        <v>0</v>
      </c>
      <c r="L121" s="21">
        <v>109000000</v>
      </c>
      <c r="M121" s="21">
        <v>0</v>
      </c>
      <c r="N121" s="21">
        <v>0</v>
      </c>
      <c r="O121" s="37">
        <f t="shared" si="27"/>
        <v>359000000</v>
      </c>
    </row>
    <row r="122" spans="1:17" ht="30" customHeight="1">
      <c r="A122" s="49"/>
      <c r="B122" s="18" t="s">
        <v>22</v>
      </c>
      <c r="C122" s="21">
        <v>0</v>
      </c>
      <c r="D122" s="21">
        <v>0</v>
      </c>
      <c r="E122" s="21">
        <v>0</v>
      </c>
      <c r="F122" s="21">
        <v>0</v>
      </c>
      <c r="G122" s="36">
        <v>0</v>
      </c>
      <c r="H122" s="21">
        <v>0</v>
      </c>
      <c r="I122" s="21">
        <v>0</v>
      </c>
      <c r="J122" s="21">
        <v>0</v>
      </c>
      <c r="K122" s="21">
        <v>0</v>
      </c>
      <c r="L122" s="36">
        <v>0</v>
      </c>
      <c r="M122" s="21">
        <v>0</v>
      </c>
      <c r="N122" s="21">
        <v>0</v>
      </c>
      <c r="O122" s="37">
        <f t="shared" si="27"/>
        <v>0</v>
      </c>
      <c r="Q122" s="9"/>
    </row>
    <row r="123" spans="1:17" ht="30" customHeight="1">
      <c r="A123" s="50" t="s">
        <v>38</v>
      </c>
      <c r="B123" s="50"/>
      <c r="C123" s="23">
        <f>SUM(C117:C122)</f>
        <v>0</v>
      </c>
      <c r="D123" s="23">
        <f aca="true" t="shared" si="28" ref="D123:N123">SUM(D117:D122)</f>
        <v>0</v>
      </c>
      <c r="E123" s="23">
        <f t="shared" si="28"/>
        <v>0</v>
      </c>
      <c r="F123" s="23">
        <f t="shared" si="28"/>
        <v>0</v>
      </c>
      <c r="G123" s="23">
        <f t="shared" si="28"/>
        <v>613000000</v>
      </c>
      <c r="H123" s="23">
        <f t="shared" si="28"/>
        <v>0</v>
      </c>
      <c r="I123" s="23">
        <f t="shared" si="28"/>
        <v>29300000</v>
      </c>
      <c r="J123" s="23">
        <f t="shared" si="28"/>
        <v>0</v>
      </c>
      <c r="K123" s="23">
        <f t="shared" si="28"/>
        <v>0</v>
      </c>
      <c r="L123" s="23">
        <f t="shared" si="28"/>
        <v>109000000</v>
      </c>
      <c r="M123" s="23">
        <f t="shared" si="28"/>
        <v>0</v>
      </c>
      <c r="N123" s="23">
        <f t="shared" si="28"/>
        <v>124500000</v>
      </c>
      <c r="O123" s="23">
        <f>SUM(O117:O122)</f>
        <v>875800000</v>
      </c>
      <c r="Q123" s="13"/>
    </row>
    <row r="124" spans="1:15" ht="30" customHeight="1">
      <c r="A124" s="49" t="s">
        <v>28</v>
      </c>
      <c r="B124" s="18" t="s">
        <v>17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592500000</v>
      </c>
      <c r="K124" s="21">
        <v>0</v>
      </c>
      <c r="L124" s="21">
        <v>200000000</v>
      </c>
      <c r="M124" s="21">
        <v>0</v>
      </c>
      <c r="N124" s="21">
        <v>300000000</v>
      </c>
      <c r="O124" s="37">
        <f aca="true" t="shared" si="29" ref="O124:O129">SUM(C124:N124)</f>
        <v>1092500000</v>
      </c>
    </row>
    <row r="125" spans="1:15" ht="30" customHeight="1">
      <c r="A125" s="49"/>
      <c r="B125" s="18" t="s">
        <v>18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37">
        <f t="shared" si="29"/>
        <v>0</v>
      </c>
    </row>
    <row r="126" spans="1:15" ht="30" customHeight="1">
      <c r="A126" s="49"/>
      <c r="B126" s="18" t="s">
        <v>24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1200000000</v>
      </c>
      <c r="L126" s="21">
        <v>0</v>
      </c>
      <c r="M126" s="21">
        <v>0</v>
      </c>
      <c r="N126" s="21">
        <v>0</v>
      </c>
      <c r="O126" s="37">
        <f t="shared" si="29"/>
        <v>1200000000</v>
      </c>
    </row>
    <row r="127" spans="1:15" ht="30" customHeight="1">
      <c r="A127" s="49"/>
      <c r="B127" s="18" t="s">
        <v>20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37">
        <f t="shared" si="29"/>
        <v>0</v>
      </c>
    </row>
    <row r="128" spans="1:15" ht="30" customHeight="1">
      <c r="A128" s="49"/>
      <c r="B128" s="18" t="s">
        <v>21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37">
        <f t="shared" si="29"/>
        <v>0</v>
      </c>
    </row>
    <row r="129" spans="1:15" ht="30" customHeight="1">
      <c r="A129" s="49"/>
      <c r="B129" s="18" t="s">
        <v>22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600000000</v>
      </c>
      <c r="L129" s="21">
        <v>0</v>
      </c>
      <c r="M129" s="21">
        <v>0</v>
      </c>
      <c r="N129" s="21">
        <v>1238000000</v>
      </c>
      <c r="O129" s="37">
        <f t="shared" si="29"/>
        <v>1838000000</v>
      </c>
    </row>
    <row r="130" spans="1:15" ht="30" customHeight="1">
      <c r="A130" s="50" t="s">
        <v>38</v>
      </c>
      <c r="B130" s="50"/>
      <c r="C130" s="23">
        <f>SUM(C124:C129)</f>
        <v>0</v>
      </c>
      <c r="D130" s="23">
        <f aca="true" t="shared" si="30" ref="D130:N130">SUM(D124:D129)</f>
        <v>0</v>
      </c>
      <c r="E130" s="23">
        <f t="shared" si="30"/>
        <v>0</v>
      </c>
      <c r="F130" s="23">
        <f t="shared" si="30"/>
        <v>0</v>
      </c>
      <c r="G130" s="23">
        <f t="shared" si="30"/>
        <v>0</v>
      </c>
      <c r="H130" s="23">
        <f t="shared" si="30"/>
        <v>0</v>
      </c>
      <c r="I130" s="23">
        <f t="shared" si="30"/>
        <v>0</v>
      </c>
      <c r="J130" s="23">
        <f t="shared" si="30"/>
        <v>592500000</v>
      </c>
      <c r="K130" s="23">
        <f t="shared" si="30"/>
        <v>1800000000</v>
      </c>
      <c r="L130" s="23">
        <f t="shared" si="30"/>
        <v>200000000</v>
      </c>
      <c r="M130" s="23">
        <f t="shared" si="30"/>
        <v>0</v>
      </c>
      <c r="N130" s="23">
        <f t="shared" si="30"/>
        <v>1538000000</v>
      </c>
      <c r="O130" s="23">
        <f>SUM(O124:O129)</f>
        <v>4130500000</v>
      </c>
    </row>
    <row r="131" spans="1:15" ht="30" customHeight="1">
      <c r="A131" s="49" t="s">
        <v>33</v>
      </c>
      <c r="B131" s="18" t="s">
        <v>17</v>
      </c>
      <c r="C131" s="21">
        <f>C75+C82+C89+C96+C103+C110+C117+C124</f>
        <v>3498000000</v>
      </c>
      <c r="D131" s="21">
        <f aca="true" t="shared" si="31" ref="D131:N131">D75+D82+D89+D96+D103+D110+D117+D124</f>
        <v>3754000000</v>
      </c>
      <c r="E131" s="21">
        <f t="shared" si="31"/>
        <v>7407250000</v>
      </c>
      <c r="F131" s="21">
        <f t="shared" si="31"/>
        <v>3527000000</v>
      </c>
      <c r="G131" s="21">
        <f t="shared" si="31"/>
        <v>2576000000</v>
      </c>
      <c r="H131" s="21">
        <f t="shared" si="31"/>
        <v>6541040000</v>
      </c>
      <c r="I131" s="21">
        <f t="shared" si="31"/>
        <v>4930500000</v>
      </c>
      <c r="J131" s="21">
        <f t="shared" si="31"/>
        <v>5378152000</v>
      </c>
      <c r="K131" s="21">
        <f t="shared" si="31"/>
        <v>3963692000</v>
      </c>
      <c r="L131" s="21">
        <f t="shared" si="31"/>
        <v>6271000000</v>
      </c>
      <c r="M131" s="21">
        <f t="shared" si="31"/>
        <v>5597500000</v>
      </c>
      <c r="N131" s="21">
        <f t="shared" si="31"/>
        <v>6350623077</v>
      </c>
      <c r="O131" s="24">
        <f aca="true" t="shared" si="32" ref="O131:O136">SUM(C131:N131)</f>
        <v>59794757077</v>
      </c>
    </row>
    <row r="132" spans="1:15" ht="30" customHeight="1">
      <c r="A132" s="49"/>
      <c r="B132" s="18" t="s">
        <v>18</v>
      </c>
      <c r="C132" s="21">
        <f>C76+C83+C90+C97+C104+C111+C118+C125</f>
        <v>1125000000</v>
      </c>
      <c r="D132" s="21">
        <f aca="true" t="shared" si="33" ref="C132:N136">D76+D83+D90+D97+D104+D111+D118+D125</f>
        <v>1627500000</v>
      </c>
      <c r="E132" s="21">
        <f t="shared" si="33"/>
        <v>2170000000</v>
      </c>
      <c r="F132" s="21">
        <f t="shared" si="33"/>
        <v>2445000000</v>
      </c>
      <c r="G132" s="21">
        <f t="shared" si="33"/>
        <v>1563000000</v>
      </c>
      <c r="H132" s="21">
        <f t="shared" si="33"/>
        <v>3884500000</v>
      </c>
      <c r="I132" s="21">
        <f t="shared" si="33"/>
        <v>2104300000</v>
      </c>
      <c r="J132" s="21">
        <f t="shared" si="33"/>
        <v>2549000000</v>
      </c>
      <c r="K132" s="21">
        <f t="shared" si="33"/>
        <v>3127000000</v>
      </c>
      <c r="L132" s="21">
        <f t="shared" si="33"/>
        <v>3377000000</v>
      </c>
      <c r="M132" s="21">
        <f t="shared" si="33"/>
        <v>2338700000</v>
      </c>
      <c r="N132" s="21">
        <f t="shared" si="33"/>
        <v>828000000</v>
      </c>
      <c r="O132" s="24">
        <f t="shared" si="32"/>
        <v>27139000000</v>
      </c>
    </row>
    <row r="133" spans="1:15" ht="30" customHeight="1">
      <c r="A133" s="49"/>
      <c r="B133" s="18" t="s">
        <v>24</v>
      </c>
      <c r="C133" s="21">
        <f t="shared" si="33"/>
        <v>1605500000</v>
      </c>
      <c r="D133" s="21">
        <f t="shared" si="33"/>
        <v>327000000</v>
      </c>
      <c r="E133" s="21">
        <f t="shared" si="33"/>
        <v>1473900000</v>
      </c>
      <c r="F133" s="21">
        <f t="shared" si="33"/>
        <v>855000000</v>
      </c>
      <c r="G133" s="21">
        <f t="shared" si="33"/>
        <v>648000000</v>
      </c>
      <c r="H133" s="21">
        <f t="shared" si="33"/>
        <v>892500000</v>
      </c>
      <c r="I133" s="21">
        <f t="shared" si="33"/>
        <v>2163000000</v>
      </c>
      <c r="J133" s="21">
        <f t="shared" si="33"/>
        <v>858250000</v>
      </c>
      <c r="K133" s="21">
        <f t="shared" si="33"/>
        <v>2025000000</v>
      </c>
      <c r="L133" s="21">
        <f t="shared" si="33"/>
        <v>1506139000</v>
      </c>
      <c r="M133" s="21">
        <f t="shared" si="33"/>
        <v>959700000</v>
      </c>
      <c r="N133" s="21">
        <f>N77+N84+N91+N98+N105+N112+N119+N126</f>
        <v>1554673000</v>
      </c>
      <c r="O133" s="24">
        <f t="shared" si="32"/>
        <v>14868662000</v>
      </c>
    </row>
    <row r="134" spans="1:15" ht="30" customHeight="1">
      <c r="A134" s="49"/>
      <c r="B134" s="18" t="s">
        <v>20</v>
      </c>
      <c r="C134" s="21">
        <f t="shared" si="33"/>
        <v>180000000</v>
      </c>
      <c r="D134" s="21">
        <f t="shared" si="33"/>
        <v>1397000000</v>
      </c>
      <c r="E134" s="21">
        <f t="shared" si="33"/>
        <v>994750000</v>
      </c>
      <c r="F134" s="21">
        <f t="shared" si="33"/>
        <v>1110000000</v>
      </c>
      <c r="G134" s="21">
        <f t="shared" si="33"/>
        <v>2580000000</v>
      </c>
      <c r="H134" s="21">
        <f t="shared" si="33"/>
        <v>2477000000</v>
      </c>
      <c r="I134" s="21">
        <f t="shared" si="33"/>
        <v>1924000000</v>
      </c>
      <c r="J134" s="21">
        <f t="shared" si="33"/>
        <v>1065500000</v>
      </c>
      <c r="K134" s="21">
        <f t="shared" si="33"/>
        <v>1060000000</v>
      </c>
      <c r="L134" s="21">
        <f t="shared" si="33"/>
        <v>1341728500</v>
      </c>
      <c r="M134" s="21">
        <f t="shared" si="33"/>
        <v>1819400000</v>
      </c>
      <c r="N134" s="21">
        <f t="shared" si="33"/>
        <v>1127250000</v>
      </c>
      <c r="O134" s="24">
        <f t="shared" si="32"/>
        <v>17076628500</v>
      </c>
    </row>
    <row r="135" spans="1:15" ht="30" customHeight="1">
      <c r="A135" s="49"/>
      <c r="B135" s="18" t="s">
        <v>21</v>
      </c>
      <c r="C135" s="21">
        <f t="shared" si="33"/>
        <v>355000000</v>
      </c>
      <c r="D135" s="21">
        <f t="shared" si="33"/>
        <v>407500000</v>
      </c>
      <c r="E135" s="21">
        <f t="shared" si="33"/>
        <v>1095000000</v>
      </c>
      <c r="F135" s="21">
        <f t="shared" si="33"/>
        <v>435500000</v>
      </c>
      <c r="G135" s="21">
        <f t="shared" si="33"/>
        <v>670000000</v>
      </c>
      <c r="H135" s="21">
        <f t="shared" si="33"/>
        <v>505000000</v>
      </c>
      <c r="I135" s="21">
        <f t="shared" si="33"/>
        <v>252000000</v>
      </c>
      <c r="J135" s="21">
        <f t="shared" si="33"/>
        <v>486660000</v>
      </c>
      <c r="K135" s="21">
        <f t="shared" si="33"/>
        <v>1554000000</v>
      </c>
      <c r="L135" s="21">
        <f t="shared" si="33"/>
        <v>1721000000</v>
      </c>
      <c r="M135" s="21">
        <f t="shared" si="33"/>
        <v>426000000</v>
      </c>
      <c r="N135" s="21">
        <f t="shared" si="33"/>
        <v>967500000</v>
      </c>
      <c r="O135" s="24">
        <f t="shared" si="32"/>
        <v>8875160000</v>
      </c>
    </row>
    <row r="136" spans="1:15" ht="30" customHeight="1">
      <c r="A136" s="49"/>
      <c r="B136" s="18" t="s">
        <v>22</v>
      </c>
      <c r="C136" s="21">
        <f t="shared" si="33"/>
        <v>225000000</v>
      </c>
      <c r="D136" s="21">
        <f t="shared" si="33"/>
        <v>75000000</v>
      </c>
      <c r="E136" s="21">
        <f t="shared" si="33"/>
        <v>1103000000</v>
      </c>
      <c r="F136" s="21">
        <f t="shared" si="33"/>
        <v>445000000</v>
      </c>
      <c r="G136" s="21">
        <f t="shared" si="33"/>
        <v>2427000000</v>
      </c>
      <c r="H136" s="21">
        <f t="shared" si="33"/>
        <v>265000000</v>
      </c>
      <c r="I136" s="21">
        <f t="shared" si="33"/>
        <v>472000000</v>
      </c>
      <c r="J136" s="21">
        <f t="shared" si="33"/>
        <v>781000000</v>
      </c>
      <c r="K136" s="21">
        <f t="shared" si="33"/>
        <v>1959000000</v>
      </c>
      <c r="L136" s="21">
        <f t="shared" si="33"/>
        <v>1750000000</v>
      </c>
      <c r="M136" s="21">
        <f t="shared" si="33"/>
        <v>600000000</v>
      </c>
      <c r="N136" s="21">
        <f t="shared" si="33"/>
        <v>1838000000</v>
      </c>
      <c r="O136" s="24">
        <f t="shared" si="32"/>
        <v>11940000000</v>
      </c>
    </row>
    <row r="137" spans="1:15" ht="43.5" customHeight="1">
      <c r="A137" s="50" t="s">
        <v>39</v>
      </c>
      <c r="B137" s="50"/>
      <c r="C137" s="21">
        <f>C81+C88+C95+C102+C109+C116+C123+C130</f>
        <v>6988500000</v>
      </c>
      <c r="D137" s="23">
        <f aca="true" t="shared" si="34" ref="D137:M137">SUM(D131:D136)</f>
        <v>7588000000</v>
      </c>
      <c r="E137" s="23">
        <f t="shared" si="34"/>
        <v>14243900000</v>
      </c>
      <c r="F137" s="23">
        <f t="shared" si="34"/>
        <v>8817500000</v>
      </c>
      <c r="G137" s="23">
        <f t="shared" si="34"/>
        <v>10464000000</v>
      </c>
      <c r="H137" s="23">
        <f t="shared" si="34"/>
        <v>14565040000</v>
      </c>
      <c r="I137" s="23">
        <f t="shared" si="34"/>
        <v>11845800000</v>
      </c>
      <c r="J137" s="23">
        <f t="shared" si="34"/>
        <v>11118562000</v>
      </c>
      <c r="K137" s="23">
        <f t="shared" si="34"/>
        <v>13688692000</v>
      </c>
      <c r="L137" s="23">
        <f t="shared" si="34"/>
        <v>15966867500</v>
      </c>
      <c r="M137" s="23">
        <f t="shared" si="34"/>
        <v>11741300000</v>
      </c>
      <c r="N137" s="23">
        <f>SUM(N131:N136)</f>
        <v>12666046077</v>
      </c>
      <c r="O137" s="23">
        <f>SUM(O131:O136)</f>
        <v>139694207577</v>
      </c>
    </row>
    <row r="138" spans="1:15" ht="15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6" ht="30" customHeight="1">
      <c r="A139" s="46" t="s">
        <v>44</v>
      </c>
      <c r="B139" s="31"/>
      <c r="C139" s="14"/>
      <c r="D139" s="16"/>
      <c r="E139" s="15"/>
      <c r="F139" s="15"/>
      <c r="G139" s="15"/>
      <c r="H139" s="15"/>
      <c r="I139" s="15"/>
      <c r="J139" s="1"/>
      <c r="K139" s="15"/>
      <c r="L139" s="15"/>
      <c r="M139" s="15"/>
      <c r="N139" s="15"/>
      <c r="O139" s="15"/>
      <c r="P139" s="14"/>
    </row>
    <row r="140" ht="15.75">
      <c r="A140" s="48" t="s">
        <v>0</v>
      </c>
    </row>
  </sheetData>
  <sheetProtection/>
  <mergeCells count="46">
    <mergeCell ref="A32:B32"/>
    <mergeCell ref="A26:A31"/>
    <mergeCell ref="A39:B39"/>
    <mergeCell ref="A1:O1"/>
    <mergeCell ref="A69:O69"/>
    <mergeCell ref="A103:A108"/>
    <mergeCell ref="A5:A10"/>
    <mergeCell ref="A11:B11"/>
    <mergeCell ref="A18:B18"/>
    <mergeCell ref="A12:A17"/>
    <mergeCell ref="A73:A74"/>
    <mergeCell ref="B73:B74"/>
    <mergeCell ref="A75:A80"/>
    <mergeCell ref="A81:B81"/>
    <mergeCell ref="A82:A87"/>
    <mergeCell ref="C73:N73"/>
    <mergeCell ref="O73:O74"/>
    <mergeCell ref="C3:N3"/>
    <mergeCell ref="A3:A4"/>
    <mergeCell ref="B3:B4"/>
    <mergeCell ref="O3:O4"/>
    <mergeCell ref="A19:A24"/>
    <mergeCell ref="A25:B25"/>
    <mergeCell ref="A33:A38"/>
    <mergeCell ref="A40:A44"/>
    <mergeCell ref="A46:B46"/>
    <mergeCell ref="A123:B123"/>
    <mergeCell ref="A124:A129"/>
    <mergeCell ref="A130:B130"/>
    <mergeCell ref="A131:A136"/>
    <mergeCell ref="A47:A52"/>
    <mergeCell ref="A53:B53"/>
    <mergeCell ref="A54:A59"/>
    <mergeCell ref="A60:B60"/>
    <mergeCell ref="A61:A66"/>
    <mergeCell ref="A67:B67"/>
    <mergeCell ref="A89:A93"/>
    <mergeCell ref="A95:B95"/>
    <mergeCell ref="A102:B102"/>
    <mergeCell ref="A96:A101"/>
    <mergeCell ref="A88:B88"/>
    <mergeCell ref="A137:B137"/>
    <mergeCell ref="A109:B109"/>
    <mergeCell ref="A116:B116"/>
    <mergeCell ref="A110:A114"/>
    <mergeCell ref="A117:A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rightToLeft="1" zoomScalePageLayoutView="0" workbookViewId="0" topLeftCell="A1">
      <selection activeCell="A65" sqref="A65:A66"/>
    </sheetView>
  </sheetViews>
  <sheetFormatPr defaultColWidth="9.140625" defaultRowHeight="12.75"/>
  <cols>
    <col min="1" max="1" width="28.421875" style="29" customWidth="1"/>
    <col min="2" max="2" width="28.28125" style="29" customWidth="1"/>
    <col min="3" max="3" width="15.7109375" style="30" customWidth="1"/>
    <col min="4" max="4" width="16.28125" style="29" bestFit="1" customWidth="1"/>
    <col min="5" max="5" width="15.421875" style="29" bestFit="1" customWidth="1"/>
    <col min="6" max="6" width="14.28125" style="29" bestFit="1" customWidth="1"/>
    <col min="7" max="14" width="15.421875" style="29" bestFit="1" customWidth="1"/>
    <col min="15" max="15" width="16.8515625" style="29" bestFit="1" customWidth="1"/>
    <col min="16" max="16" width="13.28125" style="32" bestFit="1" customWidth="1"/>
    <col min="17" max="16384" width="9.140625" style="29" customWidth="1"/>
  </cols>
  <sheetData>
    <row r="1" spans="1:18" ht="32.2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8"/>
      <c r="R1" s="28"/>
    </row>
    <row r="2" ht="9" customHeight="1">
      <c r="A2" s="27"/>
    </row>
    <row r="3" spans="1:16" s="1" customFormat="1" ht="32.25" customHeight="1">
      <c r="A3" s="52" t="s">
        <v>14</v>
      </c>
      <c r="B3" s="52" t="s">
        <v>37</v>
      </c>
      <c r="C3" s="52" t="s">
        <v>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6"/>
      <c r="O3" s="57" t="s">
        <v>39</v>
      </c>
      <c r="P3" s="40"/>
    </row>
    <row r="4" spans="1:16" s="1" customFormat="1" ht="50.25" customHeight="1">
      <c r="A4" s="52"/>
      <c r="B4" s="52"/>
      <c r="C4" s="19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38" t="s">
        <v>12</v>
      </c>
      <c r="O4" s="58"/>
      <c r="P4" s="40"/>
    </row>
    <row r="5" spans="1:16" s="5" customFormat="1" ht="30" customHeight="1">
      <c r="A5" s="49" t="s">
        <v>15</v>
      </c>
      <c r="B5" s="18" t="s">
        <v>34</v>
      </c>
      <c r="C5" s="21">
        <v>11</v>
      </c>
      <c r="D5" s="21">
        <v>14</v>
      </c>
      <c r="E5" s="21">
        <v>17</v>
      </c>
      <c r="F5" s="21">
        <v>17</v>
      </c>
      <c r="G5" s="21">
        <v>10</v>
      </c>
      <c r="H5" s="21">
        <v>21</v>
      </c>
      <c r="I5" s="21">
        <v>18</v>
      </c>
      <c r="J5" s="21">
        <v>20</v>
      </c>
      <c r="K5" s="21">
        <v>21</v>
      </c>
      <c r="L5" s="21">
        <v>23</v>
      </c>
      <c r="M5" s="21">
        <v>23</v>
      </c>
      <c r="N5" s="21">
        <v>18</v>
      </c>
      <c r="O5" s="39">
        <f>SUM(C5:N5)</f>
        <v>213</v>
      </c>
      <c r="P5" s="25"/>
    </row>
    <row r="6" spans="1:16" s="5" customFormat="1" ht="30" customHeight="1">
      <c r="A6" s="49"/>
      <c r="B6" s="18" t="s">
        <v>36</v>
      </c>
      <c r="C6" s="21">
        <v>10</v>
      </c>
      <c r="D6" s="21">
        <v>13</v>
      </c>
      <c r="E6" s="21">
        <v>10</v>
      </c>
      <c r="F6" s="21">
        <v>12</v>
      </c>
      <c r="G6" s="21">
        <v>10</v>
      </c>
      <c r="H6" s="21">
        <v>16</v>
      </c>
      <c r="I6" s="21">
        <v>17</v>
      </c>
      <c r="J6" s="21">
        <v>18</v>
      </c>
      <c r="K6" s="21">
        <v>20</v>
      </c>
      <c r="L6" s="21">
        <v>17</v>
      </c>
      <c r="M6" s="21">
        <v>21</v>
      </c>
      <c r="N6" s="21">
        <v>16</v>
      </c>
      <c r="O6" s="24">
        <f>SUM(C6:N6)</f>
        <v>180</v>
      </c>
      <c r="P6" s="25"/>
    </row>
    <row r="7" spans="1:16" s="5" customFormat="1" ht="30" customHeight="1">
      <c r="A7" s="49"/>
      <c r="B7" s="18" t="s">
        <v>35</v>
      </c>
      <c r="C7" s="21">
        <v>0</v>
      </c>
      <c r="D7" s="21">
        <v>4</v>
      </c>
      <c r="E7" s="21">
        <v>2</v>
      </c>
      <c r="F7" s="21">
        <v>2</v>
      </c>
      <c r="G7" s="21">
        <v>4</v>
      </c>
      <c r="H7" s="21">
        <v>8</v>
      </c>
      <c r="I7" s="21">
        <v>7</v>
      </c>
      <c r="J7" s="21">
        <v>1</v>
      </c>
      <c r="K7" s="21">
        <v>0</v>
      </c>
      <c r="L7" s="21">
        <v>8</v>
      </c>
      <c r="M7" s="21">
        <v>7</v>
      </c>
      <c r="N7" s="21">
        <v>5</v>
      </c>
      <c r="O7" s="24">
        <f>SUM(C7:N7)</f>
        <v>48</v>
      </c>
      <c r="P7" s="25"/>
    </row>
    <row r="8" spans="1:16" s="5" customFormat="1" ht="30" customHeight="1">
      <c r="A8" s="49"/>
      <c r="B8" s="18" t="s">
        <v>48</v>
      </c>
      <c r="C8" s="21">
        <v>2</v>
      </c>
      <c r="D8" s="21">
        <v>3</v>
      </c>
      <c r="E8" s="21">
        <v>3</v>
      </c>
      <c r="F8" s="21">
        <v>0</v>
      </c>
      <c r="G8" s="21">
        <v>1</v>
      </c>
      <c r="H8" s="21">
        <v>0</v>
      </c>
      <c r="I8" s="21">
        <v>1</v>
      </c>
      <c r="J8" s="21">
        <v>2</v>
      </c>
      <c r="K8" s="21">
        <v>0</v>
      </c>
      <c r="L8" s="21">
        <v>2</v>
      </c>
      <c r="M8" s="21">
        <v>1</v>
      </c>
      <c r="N8" s="21">
        <v>4</v>
      </c>
      <c r="O8" s="24">
        <f>SUM(C8:N8)</f>
        <v>19</v>
      </c>
      <c r="P8" s="25"/>
    </row>
    <row r="9" spans="1:16" s="5" customFormat="1" ht="30" customHeight="1">
      <c r="A9" s="49"/>
      <c r="B9" s="18" t="s">
        <v>47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1">
        <v>1</v>
      </c>
      <c r="I9" s="21">
        <v>3</v>
      </c>
      <c r="J9" s="21">
        <v>2</v>
      </c>
      <c r="K9" s="21">
        <v>0</v>
      </c>
      <c r="L9" s="21">
        <v>0</v>
      </c>
      <c r="M9" s="21">
        <v>0</v>
      </c>
      <c r="N9" s="21">
        <v>1</v>
      </c>
      <c r="O9" s="24">
        <f>SUM(C9:N9)</f>
        <v>8</v>
      </c>
      <c r="P9" s="25"/>
    </row>
    <row r="10" spans="1:16" s="5" customFormat="1" ht="30" customHeight="1">
      <c r="A10" s="50" t="s">
        <v>41</v>
      </c>
      <c r="B10" s="50"/>
      <c r="C10" s="23">
        <f>SUM(C5:C9)</f>
        <v>23</v>
      </c>
      <c r="D10" s="23">
        <f aca="true" t="shared" si="0" ref="D10:N10">SUM(D5:D9)</f>
        <v>34</v>
      </c>
      <c r="E10" s="23">
        <f t="shared" si="0"/>
        <v>32</v>
      </c>
      <c r="F10" s="23">
        <f t="shared" si="0"/>
        <v>31</v>
      </c>
      <c r="G10" s="23">
        <f t="shared" si="0"/>
        <v>26</v>
      </c>
      <c r="H10" s="23">
        <f t="shared" si="0"/>
        <v>46</v>
      </c>
      <c r="I10" s="23">
        <f t="shared" si="0"/>
        <v>46</v>
      </c>
      <c r="J10" s="23">
        <f t="shared" si="0"/>
        <v>43</v>
      </c>
      <c r="K10" s="23">
        <f t="shared" si="0"/>
        <v>41</v>
      </c>
      <c r="L10" s="23">
        <f t="shared" si="0"/>
        <v>50</v>
      </c>
      <c r="M10" s="23">
        <f t="shared" si="0"/>
        <v>52</v>
      </c>
      <c r="N10" s="23">
        <f t="shared" si="0"/>
        <v>44</v>
      </c>
      <c r="O10" s="23">
        <f>SUM(O5:O9)</f>
        <v>468</v>
      </c>
      <c r="P10" s="25"/>
    </row>
    <row r="11" spans="1:16" s="5" customFormat="1" ht="30" customHeight="1">
      <c r="A11" s="49" t="s">
        <v>23</v>
      </c>
      <c r="B11" s="18" t="s">
        <v>34</v>
      </c>
      <c r="C11" s="21">
        <v>2</v>
      </c>
      <c r="D11" s="21">
        <v>2</v>
      </c>
      <c r="E11" s="21">
        <v>3</v>
      </c>
      <c r="F11" s="21">
        <v>0</v>
      </c>
      <c r="G11" s="21">
        <v>1</v>
      </c>
      <c r="H11" s="21">
        <v>2</v>
      </c>
      <c r="I11" s="21">
        <v>0</v>
      </c>
      <c r="J11" s="21">
        <v>1</v>
      </c>
      <c r="K11" s="21">
        <v>2</v>
      </c>
      <c r="L11" s="21">
        <v>1</v>
      </c>
      <c r="M11" s="21">
        <v>3</v>
      </c>
      <c r="N11" s="21">
        <v>0</v>
      </c>
      <c r="O11" s="24">
        <f>SUM(C11:N11)</f>
        <v>17</v>
      </c>
      <c r="P11" s="25"/>
    </row>
    <row r="12" spans="1:16" s="5" customFormat="1" ht="30" customHeight="1">
      <c r="A12" s="49"/>
      <c r="B12" s="18" t="s">
        <v>36</v>
      </c>
      <c r="C12" s="21">
        <v>2</v>
      </c>
      <c r="D12" s="21">
        <v>0</v>
      </c>
      <c r="E12" s="21">
        <v>1</v>
      </c>
      <c r="F12" s="21">
        <v>0</v>
      </c>
      <c r="G12" s="21">
        <v>1</v>
      </c>
      <c r="H12" s="21">
        <v>0</v>
      </c>
      <c r="I12" s="21">
        <v>0</v>
      </c>
      <c r="J12" s="21">
        <v>1</v>
      </c>
      <c r="K12" s="21">
        <v>0</v>
      </c>
      <c r="L12" s="21">
        <v>1</v>
      </c>
      <c r="M12" s="21">
        <v>0</v>
      </c>
      <c r="N12" s="21">
        <v>1</v>
      </c>
      <c r="O12" s="24">
        <f>SUM(C12:N12)</f>
        <v>7</v>
      </c>
      <c r="P12" s="25"/>
    </row>
    <row r="13" spans="1:16" s="5" customFormat="1" ht="30" customHeight="1">
      <c r="A13" s="49"/>
      <c r="B13" s="18" t="s">
        <v>35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</v>
      </c>
      <c r="M13" s="21">
        <v>0</v>
      </c>
      <c r="N13" s="21">
        <v>0</v>
      </c>
      <c r="O13" s="24">
        <f>SUM(C13:N13)</f>
        <v>2</v>
      </c>
      <c r="P13" s="25"/>
    </row>
    <row r="14" spans="1:16" s="5" customFormat="1" ht="30" customHeight="1">
      <c r="A14" s="49"/>
      <c r="B14" s="18" t="s">
        <v>48</v>
      </c>
      <c r="C14" s="21">
        <v>1</v>
      </c>
      <c r="D14" s="21">
        <v>0</v>
      </c>
      <c r="E14" s="21">
        <v>0</v>
      </c>
      <c r="F14" s="21">
        <v>0</v>
      </c>
      <c r="G14" s="21">
        <v>1</v>
      </c>
      <c r="H14" s="21">
        <v>0</v>
      </c>
      <c r="I14" s="21">
        <v>2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4">
        <f>SUM(C14:N14)</f>
        <v>5</v>
      </c>
      <c r="P14" s="25"/>
    </row>
    <row r="15" spans="1:16" s="5" customFormat="1" ht="30" customHeight="1">
      <c r="A15" s="49"/>
      <c r="B15" s="18" t="s">
        <v>47</v>
      </c>
      <c r="C15" s="21">
        <v>0</v>
      </c>
      <c r="D15" s="21">
        <v>0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>SUM(C15:N15)</f>
        <v>1</v>
      </c>
      <c r="P15" s="25"/>
    </row>
    <row r="16" spans="1:16" s="5" customFormat="1" ht="30" customHeight="1">
      <c r="A16" s="50" t="s">
        <v>41</v>
      </c>
      <c r="B16" s="50"/>
      <c r="C16" s="23">
        <f>SUM(C11:C15)</f>
        <v>5</v>
      </c>
      <c r="D16" s="23">
        <f aca="true" t="shared" si="1" ref="D16:N16">SUM(D11:D15)</f>
        <v>2</v>
      </c>
      <c r="E16" s="23">
        <f t="shared" si="1"/>
        <v>4</v>
      </c>
      <c r="F16" s="23">
        <f t="shared" si="1"/>
        <v>1</v>
      </c>
      <c r="G16" s="23">
        <f t="shared" si="1"/>
        <v>3</v>
      </c>
      <c r="H16" s="23">
        <f t="shared" si="1"/>
        <v>2</v>
      </c>
      <c r="I16" s="23">
        <f t="shared" si="1"/>
        <v>2</v>
      </c>
      <c r="J16" s="23">
        <f t="shared" si="1"/>
        <v>3</v>
      </c>
      <c r="K16" s="23">
        <f t="shared" si="1"/>
        <v>2</v>
      </c>
      <c r="L16" s="23">
        <f t="shared" si="1"/>
        <v>4</v>
      </c>
      <c r="M16" s="23">
        <f t="shared" si="1"/>
        <v>3</v>
      </c>
      <c r="N16" s="23">
        <f t="shared" si="1"/>
        <v>1</v>
      </c>
      <c r="O16" s="23">
        <f>SUM(O11:O15)</f>
        <v>32</v>
      </c>
      <c r="P16" s="25"/>
    </row>
    <row r="17" spans="1:16" s="5" customFormat="1" ht="30" customHeight="1">
      <c r="A17" s="49" t="s">
        <v>29</v>
      </c>
      <c r="B17" s="18" t="s">
        <v>34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37">
        <f>SUM(C17:N17)</f>
        <v>0</v>
      </c>
      <c r="P17" s="25"/>
    </row>
    <row r="18" spans="1:16" s="5" customFormat="1" ht="30" customHeight="1">
      <c r="A18" s="49"/>
      <c r="B18" s="18" t="s">
        <v>36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37">
        <f aca="true" t="shared" si="2" ref="O18:O34">SUM(C18:N18)</f>
        <v>0</v>
      </c>
      <c r="P18" s="25"/>
    </row>
    <row r="19" spans="1:16" s="5" customFormat="1" ht="30" customHeight="1">
      <c r="A19" s="49"/>
      <c r="B19" s="18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37">
        <f t="shared" si="2"/>
        <v>0</v>
      </c>
      <c r="P19" s="25"/>
    </row>
    <row r="20" spans="1:16" s="5" customFormat="1" ht="30" customHeight="1">
      <c r="A20" s="49"/>
      <c r="B20" s="18" t="s">
        <v>48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37">
        <f t="shared" si="2"/>
        <v>0</v>
      </c>
      <c r="P20" s="25"/>
    </row>
    <row r="21" spans="1:16" s="5" customFormat="1" ht="30" customHeight="1">
      <c r="A21" s="49"/>
      <c r="B21" s="18" t="s">
        <v>47</v>
      </c>
      <c r="C21" s="21">
        <v>1</v>
      </c>
      <c r="D21" s="21">
        <v>0</v>
      </c>
      <c r="E21" s="21">
        <v>1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37">
        <f t="shared" si="2"/>
        <v>3</v>
      </c>
      <c r="P21" s="25"/>
    </row>
    <row r="22" spans="1:16" s="5" customFormat="1" ht="30" customHeight="1">
      <c r="A22" s="50" t="s">
        <v>41</v>
      </c>
      <c r="B22" s="50"/>
      <c r="C22" s="23">
        <f>SUM(C17:C21)</f>
        <v>1</v>
      </c>
      <c r="D22" s="23">
        <f aca="true" t="shared" si="3" ref="D22:N22">SUM(D17:D21)</f>
        <v>0</v>
      </c>
      <c r="E22" s="23">
        <f t="shared" si="3"/>
        <v>1</v>
      </c>
      <c r="F22" s="23">
        <f t="shared" si="3"/>
        <v>0</v>
      </c>
      <c r="G22" s="23">
        <f t="shared" si="3"/>
        <v>0</v>
      </c>
      <c r="H22" s="23">
        <f t="shared" si="3"/>
        <v>1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0</v>
      </c>
      <c r="O22" s="23">
        <f>SUM(O17:O21)</f>
        <v>3</v>
      </c>
      <c r="P22" s="25"/>
    </row>
    <row r="23" spans="1:16" s="5" customFormat="1" ht="30" customHeight="1">
      <c r="A23" s="49" t="s">
        <v>32</v>
      </c>
      <c r="B23" s="18" t="s">
        <v>34</v>
      </c>
      <c r="C23" s="21">
        <v>1</v>
      </c>
      <c r="D23" s="21">
        <v>2</v>
      </c>
      <c r="E23" s="21">
        <v>0</v>
      </c>
      <c r="F23" s="21">
        <v>0</v>
      </c>
      <c r="G23" s="21">
        <v>0</v>
      </c>
      <c r="H23" s="21">
        <v>2</v>
      </c>
      <c r="I23" s="21">
        <v>2</v>
      </c>
      <c r="J23" s="21">
        <v>2</v>
      </c>
      <c r="K23" s="21">
        <v>3</v>
      </c>
      <c r="L23" s="21">
        <v>4</v>
      </c>
      <c r="M23" s="21">
        <v>0</v>
      </c>
      <c r="N23" s="21">
        <v>2</v>
      </c>
      <c r="O23" s="37">
        <f>SUM(C23:N23)</f>
        <v>18</v>
      </c>
      <c r="P23" s="25"/>
    </row>
    <row r="24" spans="1:16" s="5" customFormat="1" ht="30" customHeight="1">
      <c r="A24" s="49"/>
      <c r="B24" s="18" t="s">
        <v>36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37">
        <f t="shared" si="2"/>
        <v>0</v>
      </c>
      <c r="P24" s="25"/>
    </row>
    <row r="25" spans="1:16" s="5" customFormat="1" ht="30" customHeight="1">
      <c r="A25" s="49"/>
      <c r="B25" s="18" t="s">
        <v>35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37">
        <f t="shared" si="2"/>
        <v>0</v>
      </c>
      <c r="P25" s="25"/>
    </row>
    <row r="26" spans="1:16" s="5" customFormat="1" ht="30" customHeight="1">
      <c r="A26" s="49"/>
      <c r="B26" s="18" t="s">
        <v>48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37">
        <f t="shared" si="2"/>
        <v>0</v>
      </c>
      <c r="P26" s="25"/>
    </row>
    <row r="27" spans="1:16" s="5" customFormat="1" ht="30" customHeight="1">
      <c r="A27" s="49"/>
      <c r="B27" s="18" t="s">
        <v>47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37">
        <f t="shared" si="2"/>
        <v>0</v>
      </c>
      <c r="P27" s="25"/>
    </row>
    <row r="28" spans="1:16" s="5" customFormat="1" ht="30" customHeight="1">
      <c r="A28" s="50" t="s">
        <v>41</v>
      </c>
      <c r="B28" s="50"/>
      <c r="C28" s="23">
        <f>SUM(C23:C27)</f>
        <v>1</v>
      </c>
      <c r="D28" s="23">
        <f aca="true" t="shared" si="4" ref="D28:N28">SUM(D23:D27)</f>
        <v>2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>
        <f t="shared" si="4"/>
        <v>2</v>
      </c>
      <c r="I28" s="23">
        <f t="shared" si="4"/>
        <v>2</v>
      </c>
      <c r="J28" s="23">
        <f t="shared" si="4"/>
        <v>2</v>
      </c>
      <c r="K28" s="23">
        <f t="shared" si="4"/>
        <v>3</v>
      </c>
      <c r="L28" s="23">
        <f t="shared" si="4"/>
        <v>4</v>
      </c>
      <c r="M28" s="23">
        <f t="shared" si="4"/>
        <v>0</v>
      </c>
      <c r="N28" s="23">
        <f t="shared" si="4"/>
        <v>2</v>
      </c>
      <c r="O28" s="23">
        <f>SUM(O23:O27)</f>
        <v>18</v>
      </c>
      <c r="P28" s="25"/>
    </row>
    <row r="29" spans="1:16" s="5" customFormat="1" ht="30" customHeight="1">
      <c r="A29" s="49" t="s">
        <v>26</v>
      </c>
      <c r="B29" s="18" t="s">
        <v>34</v>
      </c>
      <c r="C29" s="21">
        <v>4</v>
      </c>
      <c r="D29" s="21">
        <v>3</v>
      </c>
      <c r="E29" s="21">
        <v>3</v>
      </c>
      <c r="F29" s="21">
        <v>3</v>
      </c>
      <c r="G29" s="21">
        <v>2</v>
      </c>
      <c r="H29" s="21">
        <v>14</v>
      </c>
      <c r="I29" s="21">
        <v>7</v>
      </c>
      <c r="J29" s="21">
        <v>3</v>
      </c>
      <c r="K29" s="21">
        <v>6</v>
      </c>
      <c r="L29" s="21">
        <v>3</v>
      </c>
      <c r="M29" s="21">
        <v>4</v>
      </c>
      <c r="N29" s="21">
        <v>4</v>
      </c>
      <c r="O29" s="24">
        <f t="shared" si="2"/>
        <v>56</v>
      </c>
      <c r="P29" s="25"/>
    </row>
    <row r="30" spans="1:16" s="5" customFormat="1" ht="30" customHeight="1">
      <c r="A30" s="49"/>
      <c r="B30" s="18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37">
        <f t="shared" si="2"/>
        <v>0</v>
      </c>
      <c r="P30" s="25"/>
    </row>
    <row r="31" spans="1:16" s="5" customFormat="1" ht="30" customHeight="1">
      <c r="A31" s="49"/>
      <c r="B31" s="18" t="s">
        <v>35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7">
        <f t="shared" si="2"/>
        <v>0</v>
      </c>
      <c r="P31" s="25"/>
    </row>
    <row r="32" spans="1:16" s="5" customFormat="1" ht="30" customHeight="1">
      <c r="A32" s="49"/>
      <c r="B32" s="18" t="s">
        <v>48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37">
        <f t="shared" si="2"/>
        <v>0</v>
      </c>
      <c r="P32" s="25"/>
    </row>
    <row r="33" spans="1:16" s="5" customFormat="1" ht="30" customHeight="1">
      <c r="A33" s="49"/>
      <c r="B33" s="18" t="s">
        <v>47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37">
        <f t="shared" si="2"/>
        <v>0</v>
      </c>
      <c r="P33" s="25"/>
    </row>
    <row r="34" spans="1:16" s="5" customFormat="1" ht="30" customHeight="1">
      <c r="A34" s="50" t="s">
        <v>41</v>
      </c>
      <c r="B34" s="50"/>
      <c r="C34" s="23">
        <f>SUM(C29:C33)</f>
        <v>4</v>
      </c>
      <c r="D34" s="23">
        <f aca="true" t="shared" si="5" ref="D34:N34">SUM(D29:D33)</f>
        <v>3</v>
      </c>
      <c r="E34" s="23">
        <f t="shared" si="5"/>
        <v>3</v>
      </c>
      <c r="F34" s="23">
        <f t="shared" si="5"/>
        <v>3</v>
      </c>
      <c r="G34" s="23">
        <f t="shared" si="5"/>
        <v>2</v>
      </c>
      <c r="H34" s="23">
        <f t="shared" si="5"/>
        <v>14</v>
      </c>
      <c r="I34" s="23">
        <f t="shared" si="5"/>
        <v>7</v>
      </c>
      <c r="J34" s="23">
        <f t="shared" si="5"/>
        <v>3</v>
      </c>
      <c r="K34" s="23">
        <f t="shared" si="5"/>
        <v>6</v>
      </c>
      <c r="L34" s="23">
        <f t="shared" si="5"/>
        <v>3</v>
      </c>
      <c r="M34" s="23">
        <f t="shared" si="5"/>
        <v>4</v>
      </c>
      <c r="N34" s="23">
        <f t="shared" si="5"/>
        <v>4</v>
      </c>
      <c r="O34" s="23">
        <f t="shared" si="2"/>
        <v>56</v>
      </c>
      <c r="P34" s="25"/>
    </row>
    <row r="35" spans="1:16" s="5" customFormat="1" ht="30" customHeight="1">
      <c r="A35" s="49" t="s">
        <v>27</v>
      </c>
      <c r="B35" s="18" t="s">
        <v>34</v>
      </c>
      <c r="C35" s="21">
        <v>0</v>
      </c>
      <c r="D35" s="21">
        <v>0</v>
      </c>
      <c r="E35" s="21">
        <v>0</v>
      </c>
      <c r="F35" s="21">
        <v>0</v>
      </c>
      <c r="G35" s="21">
        <v>2</v>
      </c>
      <c r="H35" s="21">
        <v>0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37">
        <f aca="true" t="shared" si="6" ref="O35:O44">SUM(C35:N35)</f>
        <v>3</v>
      </c>
      <c r="P35" s="25"/>
    </row>
    <row r="36" spans="1:16" s="5" customFormat="1" ht="30" customHeight="1">
      <c r="A36" s="49"/>
      <c r="B36" s="18" t="s">
        <v>36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0</v>
      </c>
      <c r="N36" s="21">
        <v>1</v>
      </c>
      <c r="O36" s="37">
        <f t="shared" si="6"/>
        <v>2</v>
      </c>
      <c r="P36" s="25"/>
    </row>
    <row r="37" spans="1:16" s="5" customFormat="1" ht="30" customHeight="1">
      <c r="A37" s="49"/>
      <c r="B37" s="18" t="s">
        <v>35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37">
        <f t="shared" si="6"/>
        <v>0</v>
      </c>
      <c r="P37" s="25"/>
    </row>
    <row r="38" spans="1:16" s="5" customFormat="1" ht="30" customHeight="1">
      <c r="A38" s="49"/>
      <c r="B38" s="18" t="s">
        <v>48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37">
        <f t="shared" si="6"/>
        <v>0</v>
      </c>
      <c r="P38" s="25"/>
    </row>
    <row r="39" spans="1:16" s="5" customFormat="1" ht="30" customHeight="1">
      <c r="A39" s="49"/>
      <c r="B39" s="18" t="s">
        <v>47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37">
        <f t="shared" si="6"/>
        <v>0</v>
      </c>
      <c r="P39" s="25"/>
    </row>
    <row r="40" spans="1:16" s="5" customFormat="1" ht="30" customHeight="1">
      <c r="A40" s="50" t="s">
        <v>41</v>
      </c>
      <c r="B40" s="50"/>
      <c r="C40" s="23">
        <f aca="true" t="shared" si="7" ref="C40:N40">SUM(C35:C39)</f>
        <v>0</v>
      </c>
      <c r="D40" s="23">
        <f t="shared" si="7"/>
        <v>0</v>
      </c>
      <c r="E40" s="23">
        <f t="shared" si="7"/>
        <v>0</v>
      </c>
      <c r="F40" s="23">
        <f t="shared" si="7"/>
        <v>0</v>
      </c>
      <c r="G40" s="23">
        <f t="shared" si="7"/>
        <v>2</v>
      </c>
      <c r="H40" s="23">
        <f t="shared" si="7"/>
        <v>0</v>
      </c>
      <c r="I40" s="23">
        <f t="shared" si="7"/>
        <v>1</v>
      </c>
      <c r="J40" s="23">
        <f t="shared" si="7"/>
        <v>0</v>
      </c>
      <c r="K40" s="23">
        <f t="shared" si="7"/>
        <v>0</v>
      </c>
      <c r="L40" s="23">
        <f t="shared" si="7"/>
        <v>1</v>
      </c>
      <c r="M40" s="23">
        <f t="shared" si="7"/>
        <v>0</v>
      </c>
      <c r="N40" s="23">
        <f t="shared" si="7"/>
        <v>1</v>
      </c>
      <c r="O40" s="23">
        <f t="shared" si="6"/>
        <v>5</v>
      </c>
      <c r="P40" s="25"/>
    </row>
    <row r="41" spans="1:16" s="5" customFormat="1" ht="30" customHeight="1">
      <c r="A41" s="49" t="s">
        <v>28</v>
      </c>
      <c r="B41" s="18" t="s">
        <v>34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37">
        <f>SUM(C41:N41)</f>
        <v>1</v>
      </c>
      <c r="P41" s="25"/>
    </row>
    <row r="42" spans="1:16" s="5" customFormat="1" ht="30" customHeight="1">
      <c r="A42" s="49"/>
      <c r="B42" s="18" t="s">
        <v>36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1">
        <v>0</v>
      </c>
      <c r="O42" s="37">
        <f t="shared" si="6"/>
        <v>1</v>
      </c>
      <c r="P42" s="25"/>
    </row>
    <row r="43" spans="1:16" s="5" customFormat="1" ht="30" customHeight="1">
      <c r="A43" s="49"/>
      <c r="B43" s="18" t="s">
        <v>35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</v>
      </c>
      <c r="L43" s="21">
        <v>1</v>
      </c>
      <c r="M43" s="21">
        <v>0</v>
      </c>
      <c r="N43" s="21">
        <v>1</v>
      </c>
      <c r="O43" s="37">
        <f t="shared" si="6"/>
        <v>3</v>
      </c>
      <c r="P43" s="25"/>
    </row>
    <row r="44" spans="1:16" s="5" customFormat="1" ht="30" customHeight="1">
      <c r="A44" s="49"/>
      <c r="B44" s="18" t="s">
        <v>48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37">
        <f t="shared" si="6"/>
        <v>0</v>
      </c>
      <c r="P44" s="25"/>
    </row>
    <row r="45" spans="1:16" s="5" customFormat="1" ht="30" customHeight="1">
      <c r="A45" s="49"/>
      <c r="B45" s="18" t="s">
        <v>47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2</v>
      </c>
      <c r="O45" s="37">
        <f>SUM(C45:N45)</f>
        <v>3</v>
      </c>
      <c r="P45" s="25"/>
    </row>
    <row r="46" spans="1:16" s="5" customFormat="1" ht="30" customHeight="1">
      <c r="A46" s="50" t="s">
        <v>41</v>
      </c>
      <c r="B46" s="50"/>
      <c r="C46" s="23">
        <f>SUM(C41:C45)</f>
        <v>0</v>
      </c>
      <c r="D46" s="23">
        <f aca="true" t="shared" si="8" ref="D46:N46">SUM(D41:D45)</f>
        <v>0</v>
      </c>
      <c r="E46" s="23">
        <f t="shared" si="8"/>
        <v>0</v>
      </c>
      <c r="F46" s="23">
        <f t="shared" si="8"/>
        <v>0</v>
      </c>
      <c r="G46" s="23">
        <f t="shared" si="8"/>
        <v>0</v>
      </c>
      <c r="H46" s="23">
        <f t="shared" si="8"/>
        <v>0</v>
      </c>
      <c r="I46" s="23">
        <f t="shared" si="8"/>
        <v>0</v>
      </c>
      <c r="J46" s="23">
        <f t="shared" si="8"/>
        <v>1</v>
      </c>
      <c r="K46" s="23">
        <f t="shared" si="8"/>
        <v>3</v>
      </c>
      <c r="L46" s="23">
        <f t="shared" si="8"/>
        <v>1</v>
      </c>
      <c r="M46" s="23">
        <f t="shared" si="8"/>
        <v>0</v>
      </c>
      <c r="N46" s="23">
        <f t="shared" si="8"/>
        <v>3</v>
      </c>
      <c r="O46" s="23">
        <f>SUM(O41:O45)</f>
        <v>8</v>
      </c>
      <c r="P46" s="25"/>
    </row>
    <row r="47" spans="1:16" s="5" customFormat="1" ht="30" customHeight="1">
      <c r="A47" s="49" t="s">
        <v>30</v>
      </c>
      <c r="B47" s="18" t="s">
        <v>34</v>
      </c>
      <c r="C47" s="21">
        <v>0</v>
      </c>
      <c r="D47" s="21">
        <v>0</v>
      </c>
      <c r="E47" s="21">
        <v>1</v>
      </c>
      <c r="F47" s="21">
        <v>0</v>
      </c>
      <c r="G47" s="21">
        <v>1</v>
      </c>
      <c r="H47" s="21">
        <v>1</v>
      </c>
      <c r="I47" s="21">
        <v>2</v>
      </c>
      <c r="J47" s="21">
        <v>0</v>
      </c>
      <c r="K47" s="21">
        <v>0</v>
      </c>
      <c r="L47" s="21">
        <v>3</v>
      </c>
      <c r="M47" s="21">
        <v>0</v>
      </c>
      <c r="N47" s="21">
        <v>0</v>
      </c>
      <c r="O47" s="24">
        <f aca="true" t="shared" si="9" ref="O47:O56">SUM(C47:N47)</f>
        <v>8</v>
      </c>
      <c r="P47" s="25"/>
    </row>
    <row r="48" spans="1:16" s="5" customFormat="1" ht="30" customHeight="1">
      <c r="A48" s="49"/>
      <c r="B48" s="18" t="s">
        <v>36</v>
      </c>
      <c r="C48" s="21">
        <v>2</v>
      </c>
      <c r="D48" s="21">
        <v>2</v>
      </c>
      <c r="E48" s="21">
        <v>11</v>
      </c>
      <c r="F48" s="21">
        <v>4</v>
      </c>
      <c r="G48" s="21">
        <v>5</v>
      </c>
      <c r="H48" s="21">
        <v>3</v>
      </c>
      <c r="I48" s="21">
        <v>3</v>
      </c>
      <c r="J48" s="21">
        <v>4</v>
      </c>
      <c r="K48" s="21">
        <v>4</v>
      </c>
      <c r="L48" s="21">
        <v>8</v>
      </c>
      <c r="M48" s="21">
        <v>3</v>
      </c>
      <c r="N48" s="21">
        <v>1</v>
      </c>
      <c r="O48" s="24">
        <f t="shared" si="9"/>
        <v>50</v>
      </c>
      <c r="P48" s="25"/>
    </row>
    <row r="49" spans="1:16" s="5" customFormat="1" ht="30" customHeight="1">
      <c r="A49" s="49"/>
      <c r="B49" s="18" t="s">
        <v>35</v>
      </c>
      <c r="C49" s="21">
        <v>1</v>
      </c>
      <c r="D49" s="21">
        <v>2</v>
      </c>
      <c r="E49" s="21">
        <v>4</v>
      </c>
      <c r="F49" s="21">
        <v>0</v>
      </c>
      <c r="G49" s="21">
        <v>0</v>
      </c>
      <c r="H49" s="21">
        <v>1</v>
      </c>
      <c r="I49" s="21">
        <v>1</v>
      </c>
      <c r="J49" s="21">
        <v>1</v>
      </c>
      <c r="K49" s="21">
        <v>2</v>
      </c>
      <c r="L49" s="21">
        <v>1</v>
      </c>
      <c r="M49" s="21">
        <v>1</v>
      </c>
      <c r="N49" s="21">
        <v>3</v>
      </c>
      <c r="O49" s="24">
        <f t="shared" si="9"/>
        <v>17</v>
      </c>
      <c r="P49" s="25"/>
    </row>
    <row r="50" spans="1:16" s="5" customFormat="1" ht="30" customHeight="1">
      <c r="A50" s="49"/>
      <c r="B50" s="18" t="s">
        <v>48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4">
        <f t="shared" si="9"/>
        <v>1</v>
      </c>
      <c r="P50" s="25"/>
    </row>
    <row r="51" spans="1:16" s="5" customFormat="1" ht="30" customHeight="1">
      <c r="A51" s="49"/>
      <c r="B51" s="18" t="s">
        <v>47</v>
      </c>
      <c r="C51" s="21">
        <v>1</v>
      </c>
      <c r="D51" s="21">
        <v>0</v>
      </c>
      <c r="E51" s="21">
        <v>1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1</v>
      </c>
      <c r="L51" s="21">
        <v>2</v>
      </c>
      <c r="M51" s="21">
        <v>1</v>
      </c>
      <c r="N51" s="21">
        <v>1</v>
      </c>
      <c r="O51" s="24">
        <f t="shared" si="9"/>
        <v>8</v>
      </c>
      <c r="P51" s="25"/>
    </row>
    <row r="52" spans="1:16" s="5" customFormat="1" ht="30" customHeight="1">
      <c r="A52" s="50" t="s">
        <v>41</v>
      </c>
      <c r="B52" s="50"/>
      <c r="C52" s="23">
        <f>SUM(C47:C51)</f>
        <v>4</v>
      </c>
      <c r="D52" s="23">
        <f aca="true" t="shared" si="10" ref="D52:M52">SUM(D47:D51)</f>
        <v>4</v>
      </c>
      <c r="E52" s="23">
        <f t="shared" si="10"/>
        <v>17</v>
      </c>
      <c r="F52" s="23">
        <f t="shared" si="10"/>
        <v>4</v>
      </c>
      <c r="G52" s="23">
        <f t="shared" si="10"/>
        <v>7</v>
      </c>
      <c r="H52" s="23">
        <f t="shared" si="10"/>
        <v>5</v>
      </c>
      <c r="I52" s="23">
        <f t="shared" si="10"/>
        <v>7</v>
      </c>
      <c r="J52" s="23">
        <f t="shared" si="10"/>
        <v>5</v>
      </c>
      <c r="K52" s="23">
        <f t="shared" si="10"/>
        <v>7</v>
      </c>
      <c r="L52" s="23">
        <f t="shared" si="10"/>
        <v>14</v>
      </c>
      <c r="M52" s="23">
        <f t="shared" si="10"/>
        <v>5</v>
      </c>
      <c r="N52" s="23">
        <f>SUM(N47:N51)</f>
        <v>5</v>
      </c>
      <c r="O52" s="23">
        <f t="shared" si="9"/>
        <v>84</v>
      </c>
      <c r="P52" s="25"/>
    </row>
    <row r="53" spans="1:16" s="5" customFormat="1" ht="30" customHeight="1">
      <c r="A53" s="49" t="s">
        <v>25</v>
      </c>
      <c r="B53" s="18" t="s">
        <v>34</v>
      </c>
      <c r="C53" s="21">
        <f>C5+C11+C17+C23+C29+C35+C41+C47</f>
        <v>18</v>
      </c>
      <c r="D53" s="21">
        <f aca="true" t="shared" si="11" ref="D53:N53">D5+D11+D17+D23+D29+D35+D41+D47</f>
        <v>21</v>
      </c>
      <c r="E53" s="21">
        <f t="shared" si="11"/>
        <v>24</v>
      </c>
      <c r="F53" s="21">
        <f t="shared" si="11"/>
        <v>20</v>
      </c>
      <c r="G53" s="21">
        <f t="shared" si="11"/>
        <v>16</v>
      </c>
      <c r="H53" s="21">
        <f t="shared" si="11"/>
        <v>40</v>
      </c>
      <c r="I53" s="21">
        <f t="shared" si="11"/>
        <v>30</v>
      </c>
      <c r="J53" s="21">
        <f t="shared" si="11"/>
        <v>26</v>
      </c>
      <c r="K53" s="21">
        <f t="shared" si="11"/>
        <v>33</v>
      </c>
      <c r="L53" s="21">
        <f t="shared" si="11"/>
        <v>34</v>
      </c>
      <c r="M53" s="21">
        <f t="shared" si="11"/>
        <v>30</v>
      </c>
      <c r="N53" s="21">
        <f t="shared" si="11"/>
        <v>24</v>
      </c>
      <c r="O53" s="24">
        <f t="shared" si="9"/>
        <v>316</v>
      </c>
      <c r="P53" s="25"/>
    </row>
    <row r="54" spans="1:16" s="5" customFormat="1" ht="30" customHeight="1">
      <c r="A54" s="49"/>
      <c r="B54" s="18" t="s">
        <v>36</v>
      </c>
      <c r="C54" s="21">
        <f>C6+C12+C18+C24+C30+C36+C42+C48</f>
        <v>14</v>
      </c>
      <c r="D54" s="21">
        <f aca="true" t="shared" si="12" ref="C54:N57">D6+D12+D18+D24+D30+D36+D42+D48</f>
        <v>15</v>
      </c>
      <c r="E54" s="21">
        <f t="shared" si="12"/>
        <v>22</v>
      </c>
      <c r="F54" s="21">
        <f t="shared" si="12"/>
        <v>16</v>
      </c>
      <c r="G54" s="21">
        <f t="shared" si="12"/>
        <v>16</v>
      </c>
      <c r="H54" s="21">
        <f t="shared" si="12"/>
        <v>19</v>
      </c>
      <c r="I54" s="21">
        <f t="shared" si="12"/>
        <v>20</v>
      </c>
      <c r="J54" s="21">
        <f t="shared" si="12"/>
        <v>23</v>
      </c>
      <c r="K54" s="21">
        <f t="shared" si="12"/>
        <v>25</v>
      </c>
      <c r="L54" s="21">
        <f t="shared" si="12"/>
        <v>27</v>
      </c>
      <c r="M54" s="21">
        <f t="shared" si="12"/>
        <v>24</v>
      </c>
      <c r="N54" s="21">
        <f t="shared" si="12"/>
        <v>19</v>
      </c>
      <c r="O54" s="24">
        <f t="shared" si="9"/>
        <v>240</v>
      </c>
      <c r="P54" s="25"/>
    </row>
    <row r="55" spans="1:16" s="5" customFormat="1" ht="30" customHeight="1">
      <c r="A55" s="49"/>
      <c r="B55" s="18" t="s">
        <v>35</v>
      </c>
      <c r="C55" s="21">
        <f t="shared" si="12"/>
        <v>1</v>
      </c>
      <c r="D55" s="21">
        <f t="shared" si="12"/>
        <v>6</v>
      </c>
      <c r="E55" s="21">
        <f t="shared" si="12"/>
        <v>6</v>
      </c>
      <c r="F55" s="21">
        <f t="shared" si="12"/>
        <v>2</v>
      </c>
      <c r="G55" s="21">
        <f t="shared" si="12"/>
        <v>4</v>
      </c>
      <c r="H55" s="21">
        <f t="shared" si="12"/>
        <v>9</v>
      </c>
      <c r="I55" s="21">
        <f t="shared" si="12"/>
        <v>8</v>
      </c>
      <c r="J55" s="21">
        <f t="shared" si="12"/>
        <v>2</v>
      </c>
      <c r="K55" s="21">
        <f t="shared" si="12"/>
        <v>3</v>
      </c>
      <c r="L55" s="21">
        <f t="shared" si="12"/>
        <v>12</v>
      </c>
      <c r="M55" s="21">
        <f t="shared" si="12"/>
        <v>8</v>
      </c>
      <c r="N55" s="21">
        <f t="shared" si="12"/>
        <v>9</v>
      </c>
      <c r="O55" s="24">
        <f t="shared" si="9"/>
        <v>70</v>
      </c>
      <c r="P55" s="25"/>
    </row>
    <row r="56" spans="1:16" s="5" customFormat="1" ht="30" customHeight="1">
      <c r="A56" s="49"/>
      <c r="B56" s="18" t="s">
        <v>48</v>
      </c>
      <c r="C56" s="21">
        <f t="shared" si="12"/>
        <v>3</v>
      </c>
      <c r="D56" s="21">
        <f t="shared" si="12"/>
        <v>3</v>
      </c>
      <c r="E56" s="21">
        <f t="shared" si="12"/>
        <v>3</v>
      </c>
      <c r="F56" s="21">
        <f t="shared" si="12"/>
        <v>0</v>
      </c>
      <c r="G56" s="21">
        <f t="shared" si="12"/>
        <v>2</v>
      </c>
      <c r="H56" s="21">
        <f t="shared" si="12"/>
        <v>0</v>
      </c>
      <c r="I56" s="21">
        <f t="shared" si="12"/>
        <v>4</v>
      </c>
      <c r="J56" s="21">
        <f t="shared" si="12"/>
        <v>3</v>
      </c>
      <c r="K56" s="21">
        <f t="shared" si="12"/>
        <v>0</v>
      </c>
      <c r="L56" s="21">
        <f t="shared" si="12"/>
        <v>2</v>
      </c>
      <c r="M56" s="21">
        <f t="shared" si="12"/>
        <v>1</v>
      </c>
      <c r="N56" s="21">
        <f t="shared" si="12"/>
        <v>4</v>
      </c>
      <c r="O56" s="24">
        <f t="shared" si="9"/>
        <v>25</v>
      </c>
      <c r="P56" s="25"/>
    </row>
    <row r="57" spans="1:16" s="5" customFormat="1" ht="30" customHeight="1">
      <c r="A57" s="49"/>
      <c r="B57" s="18" t="s">
        <v>47</v>
      </c>
      <c r="C57" s="21">
        <f t="shared" si="12"/>
        <v>2</v>
      </c>
      <c r="D57" s="21">
        <f t="shared" si="12"/>
        <v>0</v>
      </c>
      <c r="E57" s="21">
        <f t="shared" si="12"/>
        <v>2</v>
      </c>
      <c r="F57" s="21">
        <f t="shared" si="12"/>
        <v>1</v>
      </c>
      <c r="G57" s="21">
        <f t="shared" si="12"/>
        <v>2</v>
      </c>
      <c r="H57" s="21">
        <f t="shared" si="12"/>
        <v>2</v>
      </c>
      <c r="I57" s="21">
        <f t="shared" si="12"/>
        <v>3</v>
      </c>
      <c r="J57" s="21">
        <f t="shared" si="12"/>
        <v>3</v>
      </c>
      <c r="K57" s="21">
        <f t="shared" si="12"/>
        <v>1</v>
      </c>
      <c r="L57" s="21">
        <f t="shared" si="12"/>
        <v>2</v>
      </c>
      <c r="M57" s="21">
        <f t="shared" si="12"/>
        <v>1</v>
      </c>
      <c r="N57" s="21">
        <f t="shared" si="12"/>
        <v>4</v>
      </c>
      <c r="O57" s="24">
        <f>SUM(C57:N57)</f>
        <v>23</v>
      </c>
      <c r="P57" s="25"/>
    </row>
    <row r="58" spans="1:16" s="5" customFormat="1" ht="30" customHeight="1">
      <c r="A58" s="50" t="s">
        <v>39</v>
      </c>
      <c r="B58" s="50"/>
      <c r="C58" s="23">
        <f>C10+C16+C22+C28+C34+C40+C46+C52</f>
        <v>38</v>
      </c>
      <c r="D58" s="23">
        <f aca="true" t="shared" si="13" ref="D58:N58">D10+D16+D22+D28+D34+D40+D46+D52</f>
        <v>45</v>
      </c>
      <c r="E58" s="23">
        <f t="shared" si="13"/>
        <v>57</v>
      </c>
      <c r="F58" s="23">
        <f t="shared" si="13"/>
        <v>39</v>
      </c>
      <c r="G58" s="23">
        <f t="shared" si="13"/>
        <v>40</v>
      </c>
      <c r="H58" s="23">
        <f t="shared" si="13"/>
        <v>70</v>
      </c>
      <c r="I58" s="23">
        <f t="shared" si="13"/>
        <v>65</v>
      </c>
      <c r="J58" s="23">
        <f t="shared" si="13"/>
        <v>57</v>
      </c>
      <c r="K58" s="23">
        <f t="shared" si="13"/>
        <v>62</v>
      </c>
      <c r="L58" s="23">
        <f t="shared" si="13"/>
        <v>77</v>
      </c>
      <c r="M58" s="23">
        <f t="shared" si="13"/>
        <v>64</v>
      </c>
      <c r="N58" s="23">
        <f t="shared" si="13"/>
        <v>60</v>
      </c>
      <c r="O58" s="23">
        <f>O10+O16+O22+O28+O34+O40+O46+O52</f>
        <v>674</v>
      </c>
      <c r="P58" s="25"/>
    </row>
    <row r="59" spans="3:20" s="1" customFormat="1" ht="12.75" customHeight="1"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2"/>
      <c r="Q59" s="15"/>
      <c r="R59" s="5"/>
      <c r="S59" s="5"/>
      <c r="T59" s="5"/>
    </row>
    <row r="60" spans="1:15" s="1" customFormat="1" ht="46.5" customHeight="1">
      <c r="A60" s="54" t="s">
        <v>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s="1" customFormat="1" ht="6.75" customHeight="1">
      <c r="A61" s="71"/>
      <c r="B61" s="3"/>
      <c r="O61" s="3"/>
    </row>
    <row r="62" spans="1:15" s="16" customFormat="1" ht="24" customHeight="1">
      <c r="A62" s="40" t="s">
        <v>42</v>
      </c>
      <c r="B62" s="69"/>
      <c r="D62" s="70" t="s">
        <v>43</v>
      </c>
      <c r="O62" s="69"/>
    </row>
    <row r="64" ht="9" customHeight="1">
      <c r="A64" s="27"/>
    </row>
    <row r="65" spans="1:16" s="1" customFormat="1" ht="32.25" customHeight="1">
      <c r="A65" s="52" t="s">
        <v>14</v>
      </c>
      <c r="B65" s="52" t="s">
        <v>37</v>
      </c>
      <c r="C65" s="52" t="s">
        <v>16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0" t="s">
        <v>39</v>
      </c>
      <c r="P65" s="40"/>
    </row>
    <row r="66" spans="1:16" s="1" customFormat="1" ht="50.25" customHeight="1">
      <c r="A66" s="52"/>
      <c r="B66" s="52"/>
      <c r="C66" s="19" t="s">
        <v>1</v>
      </c>
      <c r="D66" s="20" t="s">
        <v>2</v>
      </c>
      <c r="E66" s="20" t="s">
        <v>3</v>
      </c>
      <c r="F66" s="20" t="s">
        <v>4</v>
      </c>
      <c r="G66" s="20" t="s">
        <v>5</v>
      </c>
      <c r="H66" s="20" t="s">
        <v>6</v>
      </c>
      <c r="I66" s="20" t="s">
        <v>7</v>
      </c>
      <c r="J66" s="20" t="s">
        <v>8</v>
      </c>
      <c r="K66" s="20" t="s">
        <v>9</v>
      </c>
      <c r="L66" s="20" t="s">
        <v>10</v>
      </c>
      <c r="M66" s="20" t="s">
        <v>11</v>
      </c>
      <c r="N66" s="20" t="s">
        <v>12</v>
      </c>
      <c r="O66" s="50"/>
      <c r="P66" s="40"/>
    </row>
    <row r="67" spans="1:16" s="5" customFormat="1" ht="30" customHeight="1">
      <c r="A67" s="49" t="s">
        <v>15</v>
      </c>
      <c r="B67" s="18" t="s">
        <v>34</v>
      </c>
      <c r="C67" s="21">
        <f>1388000000+1500*165000</f>
        <v>1635500000</v>
      </c>
      <c r="D67" s="21">
        <f>1731000000+1500*110000</f>
        <v>1896000000</v>
      </c>
      <c r="E67" s="21">
        <v>2542850000</v>
      </c>
      <c r="F67" s="21">
        <v>3513000000</v>
      </c>
      <c r="G67" s="21">
        <v>2108000000</v>
      </c>
      <c r="H67" s="21">
        <v>3618000000</v>
      </c>
      <c r="I67" s="21">
        <v>2615500000</v>
      </c>
      <c r="J67" s="21">
        <v>3198312000</v>
      </c>
      <c r="K67" s="21">
        <v>3113692000</v>
      </c>
      <c r="L67" s="21">
        <v>3671228500</v>
      </c>
      <c r="M67" s="21">
        <v>3109900000</v>
      </c>
      <c r="N67" s="21">
        <v>2999350000</v>
      </c>
      <c r="O67" s="24">
        <f aca="true" t="shared" si="14" ref="O67:O72">SUM(C67:N67)</f>
        <v>34021332500</v>
      </c>
      <c r="P67" s="34"/>
    </row>
    <row r="68" spans="1:16" s="5" customFormat="1" ht="30" customHeight="1">
      <c r="A68" s="49"/>
      <c r="B68" s="18" t="s">
        <v>36</v>
      </c>
      <c r="C68" s="21">
        <f>1880000000+1500*125000</f>
        <v>2067500000</v>
      </c>
      <c r="D68" s="21">
        <f>2133000000+1500*50000</f>
        <v>2208000000</v>
      </c>
      <c r="E68" s="21">
        <v>1644150000</v>
      </c>
      <c r="F68" s="21">
        <v>2074500000</v>
      </c>
      <c r="G68" s="21">
        <v>2457000000</v>
      </c>
      <c r="H68" s="21">
        <v>3139300000</v>
      </c>
      <c r="I68" s="21">
        <v>1970500000</v>
      </c>
      <c r="J68" s="21">
        <v>3378750000</v>
      </c>
      <c r="K68" s="21">
        <v>4226000000</v>
      </c>
      <c r="L68" s="21">
        <v>3542000000</v>
      </c>
      <c r="M68" s="21">
        <v>3381200000</v>
      </c>
      <c r="N68" s="21">
        <v>3013246077</v>
      </c>
      <c r="O68" s="24">
        <f t="shared" si="14"/>
        <v>33102146077</v>
      </c>
      <c r="P68" s="34"/>
    </row>
    <row r="69" spans="1:16" s="5" customFormat="1" ht="30" customHeight="1">
      <c r="A69" s="49"/>
      <c r="B69" s="18" t="s">
        <v>35</v>
      </c>
      <c r="C69" s="21">
        <v>0</v>
      </c>
      <c r="D69" s="21">
        <v>637000000</v>
      </c>
      <c r="E69" s="21">
        <f>225000000+1500*150000</f>
        <v>450000000</v>
      </c>
      <c r="F69" s="21">
        <v>420000000</v>
      </c>
      <c r="G69" s="21">
        <v>844000000</v>
      </c>
      <c r="H69" s="21">
        <v>1628740000</v>
      </c>
      <c r="I69" s="21">
        <v>1594000000</v>
      </c>
      <c r="J69" s="21">
        <v>165000000</v>
      </c>
      <c r="K69" s="21">
        <v>0</v>
      </c>
      <c r="L69" s="21">
        <v>2070000000</v>
      </c>
      <c r="M69" s="21">
        <v>1678000000</v>
      </c>
      <c r="N69" s="21">
        <v>905000000</v>
      </c>
      <c r="O69" s="24">
        <f t="shared" si="14"/>
        <v>10391740000</v>
      </c>
      <c r="P69" s="34"/>
    </row>
    <row r="70" spans="1:16" s="5" customFormat="1" ht="30" customHeight="1">
      <c r="A70" s="49"/>
      <c r="B70" s="18" t="s">
        <v>48</v>
      </c>
      <c r="C70" s="21">
        <v>600000000</v>
      </c>
      <c r="D70" s="21">
        <f>375000000+1500*150000</f>
        <v>600000000</v>
      </c>
      <c r="E70" s="21">
        <f>283900000+1500*90000</f>
        <v>418900000</v>
      </c>
      <c r="F70" s="21">
        <v>0</v>
      </c>
      <c r="G70" s="21">
        <v>160000000</v>
      </c>
      <c r="H70" s="21">
        <v>0</v>
      </c>
      <c r="I70" s="21">
        <v>300000000</v>
      </c>
      <c r="J70" s="21">
        <v>366000000</v>
      </c>
      <c r="K70" s="21">
        <v>0</v>
      </c>
      <c r="L70" s="21">
        <v>225000000</v>
      </c>
      <c r="M70" s="21">
        <v>72000000</v>
      </c>
      <c r="N70" s="21">
        <v>474750000</v>
      </c>
      <c r="O70" s="24">
        <f t="shared" si="14"/>
        <v>3216650000</v>
      </c>
      <c r="P70" s="34"/>
    </row>
    <row r="71" spans="1:16" s="5" customFormat="1" ht="30" customHeight="1">
      <c r="A71" s="49"/>
      <c r="B71" s="18" t="s">
        <v>47</v>
      </c>
      <c r="C71" s="21">
        <v>0</v>
      </c>
      <c r="D71" s="21">
        <v>0</v>
      </c>
      <c r="E71" s="21">
        <v>0</v>
      </c>
      <c r="F71" s="21">
        <v>0</v>
      </c>
      <c r="G71" s="21">
        <v>150000000</v>
      </c>
      <c r="H71" s="21">
        <v>75000000</v>
      </c>
      <c r="I71" s="21">
        <f>600000000+1500*200000</f>
        <v>900000000</v>
      </c>
      <c r="J71" s="21">
        <v>400000000</v>
      </c>
      <c r="K71" s="21">
        <v>0</v>
      </c>
      <c r="L71" s="21">
        <v>0</v>
      </c>
      <c r="M71" s="21">
        <v>0</v>
      </c>
      <c r="N71" s="21">
        <v>300000000</v>
      </c>
      <c r="O71" s="24">
        <f t="shared" si="14"/>
        <v>1825000000</v>
      </c>
      <c r="P71" s="34"/>
    </row>
    <row r="72" spans="1:16" s="5" customFormat="1" ht="30" customHeight="1">
      <c r="A72" s="50" t="s">
        <v>41</v>
      </c>
      <c r="B72" s="50"/>
      <c r="C72" s="23">
        <f aca="true" t="shared" si="15" ref="C72:N72">SUM(C67:C71)</f>
        <v>4303000000</v>
      </c>
      <c r="D72" s="23">
        <f t="shared" si="15"/>
        <v>5341000000</v>
      </c>
      <c r="E72" s="23">
        <f t="shared" si="15"/>
        <v>5055900000</v>
      </c>
      <c r="F72" s="23">
        <f>SUM(F67:F71)</f>
        <v>6007500000</v>
      </c>
      <c r="G72" s="23">
        <f t="shared" si="15"/>
        <v>5719000000</v>
      </c>
      <c r="H72" s="23">
        <f t="shared" si="15"/>
        <v>8461040000</v>
      </c>
      <c r="I72" s="23">
        <f t="shared" si="15"/>
        <v>7380000000</v>
      </c>
      <c r="J72" s="23">
        <f t="shared" si="15"/>
        <v>7508062000</v>
      </c>
      <c r="K72" s="23">
        <f t="shared" si="15"/>
        <v>7339692000</v>
      </c>
      <c r="L72" s="23">
        <f t="shared" si="15"/>
        <v>9508228500</v>
      </c>
      <c r="M72" s="23">
        <f t="shared" si="15"/>
        <v>8241100000</v>
      </c>
      <c r="N72" s="23">
        <f t="shared" si="15"/>
        <v>7692346077</v>
      </c>
      <c r="O72" s="23">
        <f t="shared" si="14"/>
        <v>82556868577</v>
      </c>
      <c r="P72" s="10"/>
    </row>
    <row r="73" spans="1:16" s="5" customFormat="1" ht="30" customHeight="1">
      <c r="A73" s="49" t="s">
        <v>23</v>
      </c>
      <c r="B73" s="18" t="s">
        <v>34</v>
      </c>
      <c r="C73" s="21">
        <v>135000000</v>
      </c>
      <c r="D73" s="21">
        <v>111500000</v>
      </c>
      <c r="E73" s="21">
        <v>130000000</v>
      </c>
      <c r="F73" s="21">
        <v>0</v>
      </c>
      <c r="G73" s="21">
        <v>45000000</v>
      </c>
      <c r="H73" s="21">
        <v>95000000</v>
      </c>
      <c r="I73" s="21">
        <v>0</v>
      </c>
      <c r="J73" s="21">
        <v>75000000</v>
      </c>
      <c r="K73" s="21">
        <v>133000000</v>
      </c>
      <c r="L73" s="21">
        <v>44239000</v>
      </c>
      <c r="M73" s="21">
        <v>80200000</v>
      </c>
      <c r="N73" s="21">
        <v>0</v>
      </c>
      <c r="O73" s="24">
        <f aca="true" t="shared" si="16" ref="O73:O78">SUM(C73:N73)</f>
        <v>848939000</v>
      </c>
      <c r="P73" s="34"/>
    </row>
    <row r="74" spans="1:16" s="5" customFormat="1" ht="30" customHeight="1">
      <c r="A74" s="49"/>
      <c r="B74" s="18" t="s">
        <v>36</v>
      </c>
      <c r="C74" s="21">
        <v>105000000</v>
      </c>
      <c r="D74" s="21">
        <v>0</v>
      </c>
      <c r="E74" s="21">
        <v>60000000</v>
      </c>
      <c r="F74" s="21">
        <v>0</v>
      </c>
      <c r="G74" s="21">
        <v>45000000</v>
      </c>
      <c r="H74" s="21">
        <v>0</v>
      </c>
      <c r="I74" s="21">
        <v>0</v>
      </c>
      <c r="J74" s="21">
        <v>40500000</v>
      </c>
      <c r="K74" s="21">
        <v>0</v>
      </c>
      <c r="L74" s="21">
        <v>56000000</v>
      </c>
      <c r="M74" s="21">
        <v>0</v>
      </c>
      <c r="N74" s="21">
        <v>75000000</v>
      </c>
      <c r="O74" s="24">
        <f t="shared" si="16"/>
        <v>381500000</v>
      </c>
      <c r="P74" s="34"/>
    </row>
    <row r="75" spans="1:16" s="5" customFormat="1" ht="30" customHeight="1">
      <c r="A75" s="49"/>
      <c r="B75" s="18" t="s">
        <v>35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125000000</v>
      </c>
      <c r="M75" s="21">
        <v>0</v>
      </c>
      <c r="N75" s="21">
        <v>0</v>
      </c>
      <c r="O75" s="24">
        <f t="shared" si="16"/>
        <v>125000000</v>
      </c>
      <c r="P75" s="34"/>
    </row>
    <row r="76" spans="1:16" s="5" customFormat="1" ht="30" customHeight="1">
      <c r="A76" s="49"/>
      <c r="B76" s="18" t="s">
        <v>48</v>
      </c>
      <c r="C76" s="21">
        <v>75000000</v>
      </c>
      <c r="D76" s="21">
        <v>0</v>
      </c>
      <c r="E76" s="21">
        <v>0</v>
      </c>
      <c r="F76" s="21">
        <v>0</v>
      </c>
      <c r="G76" s="21">
        <v>60000000</v>
      </c>
      <c r="H76" s="21">
        <v>0</v>
      </c>
      <c r="I76" s="21">
        <v>125000000</v>
      </c>
      <c r="J76" s="21">
        <v>20000000</v>
      </c>
      <c r="K76" s="21">
        <v>0</v>
      </c>
      <c r="L76" s="21">
        <v>0</v>
      </c>
      <c r="M76" s="21">
        <v>0</v>
      </c>
      <c r="N76" s="21">
        <v>0</v>
      </c>
      <c r="O76" s="24">
        <f t="shared" si="16"/>
        <v>280000000</v>
      </c>
      <c r="P76" s="34"/>
    </row>
    <row r="77" spans="1:16" s="5" customFormat="1" ht="30" customHeight="1">
      <c r="A77" s="49"/>
      <c r="B77" s="18" t="s">
        <v>47</v>
      </c>
      <c r="C77" s="21">
        <v>0</v>
      </c>
      <c r="D77" s="21">
        <v>0</v>
      </c>
      <c r="E77" s="21">
        <v>0</v>
      </c>
      <c r="F77" s="21">
        <v>75000000</v>
      </c>
      <c r="G77" s="21">
        <v>0</v>
      </c>
      <c r="H77" s="21">
        <v>0</v>
      </c>
      <c r="I77" s="21"/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4">
        <f t="shared" si="16"/>
        <v>75000000</v>
      </c>
      <c r="P77" s="34"/>
    </row>
    <row r="78" spans="1:16" s="5" customFormat="1" ht="30" customHeight="1">
      <c r="A78" s="50" t="s">
        <v>41</v>
      </c>
      <c r="B78" s="50"/>
      <c r="C78" s="23">
        <f>SUM(C73:C77)</f>
        <v>315000000</v>
      </c>
      <c r="D78" s="23">
        <f aca="true" t="shared" si="17" ref="D78:N78">SUM(D73:D77)</f>
        <v>111500000</v>
      </c>
      <c r="E78" s="23">
        <f t="shared" si="17"/>
        <v>190000000</v>
      </c>
      <c r="F78" s="23">
        <f t="shared" si="17"/>
        <v>75000000</v>
      </c>
      <c r="G78" s="23">
        <f t="shared" si="17"/>
        <v>150000000</v>
      </c>
      <c r="H78" s="23">
        <f t="shared" si="17"/>
        <v>95000000</v>
      </c>
      <c r="I78" s="23">
        <f t="shared" si="17"/>
        <v>125000000</v>
      </c>
      <c r="J78" s="23">
        <f t="shared" si="17"/>
        <v>135500000</v>
      </c>
      <c r="K78" s="23">
        <f t="shared" si="17"/>
        <v>133000000</v>
      </c>
      <c r="L78" s="23">
        <f t="shared" si="17"/>
        <v>225239000</v>
      </c>
      <c r="M78" s="23">
        <f t="shared" si="17"/>
        <v>80200000</v>
      </c>
      <c r="N78" s="23">
        <f t="shared" si="17"/>
        <v>75000000</v>
      </c>
      <c r="O78" s="23">
        <f t="shared" si="16"/>
        <v>1710439000</v>
      </c>
      <c r="P78" s="10"/>
    </row>
    <row r="79" spans="1:16" s="5" customFormat="1" ht="30" customHeight="1">
      <c r="A79" s="49" t="s">
        <v>29</v>
      </c>
      <c r="B79" s="18" t="s">
        <v>34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43">
        <f aca="true" t="shared" si="18" ref="O79:O102">SUM(C79:N79)</f>
        <v>0</v>
      </c>
      <c r="P79" s="34"/>
    </row>
    <row r="80" spans="1:16" s="5" customFormat="1" ht="30" customHeight="1">
      <c r="A80" s="49"/>
      <c r="B80" s="18" t="s">
        <v>36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43">
        <f t="shared" si="18"/>
        <v>0</v>
      </c>
      <c r="P80" s="34"/>
    </row>
    <row r="81" spans="1:16" s="5" customFormat="1" ht="30" customHeight="1">
      <c r="A81" s="49"/>
      <c r="B81" s="18" t="s">
        <v>35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43">
        <f t="shared" si="18"/>
        <v>0</v>
      </c>
      <c r="P81" s="34"/>
    </row>
    <row r="82" spans="1:16" s="5" customFormat="1" ht="30" customHeight="1">
      <c r="A82" s="49"/>
      <c r="B82" s="18" t="s">
        <v>48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43">
        <f t="shared" si="18"/>
        <v>0</v>
      </c>
      <c r="P82" s="34"/>
    </row>
    <row r="83" spans="1:16" s="5" customFormat="1" ht="30" customHeight="1">
      <c r="A83" s="49"/>
      <c r="B83" s="18" t="s">
        <v>47</v>
      </c>
      <c r="C83" s="21">
        <v>300000000</v>
      </c>
      <c r="D83" s="21">
        <v>0</v>
      </c>
      <c r="E83" s="21">
        <v>105000000</v>
      </c>
      <c r="F83" s="21">
        <v>0</v>
      </c>
      <c r="G83" s="21">
        <v>0</v>
      </c>
      <c r="H83" s="21">
        <v>300000000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43">
        <f t="shared" si="18"/>
        <v>705000000</v>
      </c>
      <c r="P83" s="34"/>
    </row>
    <row r="84" spans="1:16" s="5" customFormat="1" ht="30" customHeight="1">
      <c r="A84" s="50" t="s">
        <v>41</v>
      </c>
      <c r="B84" s="50"/>
      <c r="C84" s="42">
        <f aca="true" t="shared" si="19" ref="C84:N84">SUM(C79:C83)</f>
        <v>300000000</v>
      </c>
      <c r="D84" s="42">
        <f t="shared" si="19"/>
        <v>0</v>
      </c>
      <c r="E84" s="42">
        <f t="shared" si="19"/>
        <v>105000000</v>
      </c>
      <c r="F84" s="42">
        <f t="shared" si="19"/>
        <v>0</v>
      </c>
      <c r="G84" s="42">
        <f t="shared" si="19"/>
        <v>0</v>
      </c>
      <c r="H84" s="42">
        <f t="shared" si="19"/>
        <v>300000000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42">
        <f t="shared" si="19"/>
        <v>0</v>
      </c>
      <c r="N84" s="42">
        <f t="shared" si="19"/>
        <v>0</v>
      </c>
      <c r="O84" s="43">
        <f t="shared" si="18"/>
        <v>705000000</v>
      </c>
      <c r="P84" s="10"/>
    </row>
    <row r="85" spans="1:16" s="5" customFormat="1" ht="30" customHeight="1">
      <c r="A85" s="49" t="s">
        <v>32</v>
      </c>
      <c r="B85" s="18" t="s">
        <v>34</v>
      </c>
      <c r="C85" s="21">
        <v>45000000</v>
      </c>
      <c r="D85" s="21">
        <f>65000000+43000*1500</f>
        <v>129500000</v>
      </c>
      <c r="E85" s="21">
        <v>0</v>
      </c>
      <c r="F85" s="21">
        <v>0</v>
      </c>
      <c r="G85" s="21">
        <v>0</v>
      </c>
      <c r="H85" s="36">
        <v>70000000</v>
      </c>
      <c r="I85" s="21">
        <v>95000000</v>
      </c>
      <c r="J85" s="21">
        <v>102500000</v>
      </c>
      <c r="K85" s="21">
        <v>95000000</v>
      </c>
      <c r="L85" s="21">
        <v>198000000</v>
      </c>
      <c r="M85" s="21">
        <v>0</v>
      </c>
      <c r="N85" s="21">
        <v>120200000</v>
      </c>
      <c r="O85" s="43">
        <f t="shared" si="18"/>
        <v>855200000</v>
      </c>
      <c r="P85" s="34"/>
    </row>
    <row r="86" spans="1:16" s="5" customFormat="1" ht="30" customHeight="1">
      <c r="A86" s="49"/>
      <c r="B86" s="18" t="s">
        <v>36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43">
        <f t="shared" si="18"/>
        <v>0</v>
      </c>
      <c r="P86" s="34"/>
    </row>
    <row r="87" spans="1:16" s="5" customFormat="1" ht="30" customHeight="1">
      <c r="A87" s="49"/>
      <c r="B87" s="18" t="s">
        <v>35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43">
        <f t="shared" si="18"/>
        <v>0</v>
      </c>
      <c r="P87" s="34"/>
    </row>
    <row r="88" spans="1:16" s="5" customFormat="1" ht="30" customHeight="1">
      <c r="A88" s="49"/>
      <c r="B88" s="18" t="s">
        <v>48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43">
        <f t="shared" si="18"/>
        <v>0</v>
      </c>
      <c r="P88" s="34"/>
    </row>
    <row r="89" spans="1:16" s="5" customFormat="1" ht="30" customHeight="1">
      <c r="A89" s="49"/>
      <c r="B89" s="18" t="s">
        <v>47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43">
        <f t="shared" si="18"/>
        <v>0</v>
      </c>
      <c r="P89" s="34"/>
    </row>
    <row r="90" spans="1:16" s="5" customFormat="1" ht="30" customHeight="1">
      <c r="A90" s="50" t="s">
        <v>41</v>
      </c>
      <c r="B90" s="50"/>
      <c r="C90" s="42">
        <f>SUM(C85:C89)</f>
        <v>45000000</v>
      </c>
      <c r="D90" s="42">
        <f>SUM(D85:D89)</f>
        <v>129500000</v>
      </c>
      <c r="E90" s="42">
        <f>SUM(E85:E89)</f>
        <v>0</v>
      </c>
      <c r="F90" s="42">
        <f aca="true" t="shared" si="20" ref="F90:N90">SUM(F85:F89)</f>
        <v>0</v>
      </c>
      <c r="G90" s="42">
        <f t="shared" si="20"/>
        <v>0</v>
      </c>
      <c r="H90" s="42">
        <f t="shared" si="20"/>
        <v>70000000</v>
      </c>
      <c r="I90" s="42">
        <f t="shared" si="20"/>
        <v>95000000</v>
      </c>
      <c r="J90" s="42">
        <f t="shared" si="20"/>
        <v>102500000</v>
      </c>
      <c r="K90" s="42">
        <f t="shared" si="20"/>
        <v>95000000</v>
      </c>
      <c r="L90" s="42">
        <f t="shared" si="20"/>
        <v>198000000</v>
      </c>
      <c r="M90" s="42">
        <f t="shared" si="20"/>
        <v>0</v>
      </c>
      <c r="N90" s="42">
        <f t="shared" si="20"/>
        <v>120200000</v>
      </c>
      <c r="O90" s="44">
        <f t="shared" si="18"/>
        <v>855200000</v>
      </c>
      <c r="P90" s="35"/>
    </row>
    <row r="91" spans="1:16" s="5" customFormat="1" ht="30" customHeight="1">
      <c r="A91" s="49" t="s">
        <v>26</v>
      </c>
      <c r="B91" s="18" t="s">
        <v>34</v>
      </c>
      <c r="C91" s="21">
        <v>790500000</v>
      </c>
      <c r="D91" s="21">
        <v>71000000</v>
      </c>
      <c r="E91" s="21">
        <v>940000000</v>
      </c>
      <c r="F91" s="21">
        <f>960000000+1500*320000</f>
        <v>1440000000</v>
      </c>
      <c r="G91" s="21">
        <v>700000000</v>
      </c>
      <c r="H91" s="21">
        <v>3155000000</v>
      </c>
      <c r="I91" s="21">
        <v>1169000000</v>
      </c>
      <c r="J91" s="21">
        <v>400000000</v>
      </c>
      <c r="K91" s="21">
        <v>1442500000</v>
      </c>
      <c r="L91" s="21">
        <v>845000000</v>
      </c>
      <c r="M91" s="21">
        <v>420000000</v>
      </c>
      <c r="N91" s="21">
        <v>941000000</v>
      </c>
      <c r="O91" s="43">
        <f t="shared" si="18"/>
        <v>12314000000</v>
      </c>
      <c r="P91" s="34"/>
    </row>
    <row r="92" spans="1:16" s="5" customFormat="1" ht="30" customHeight="1">
      <c r="A92" s="49"/>
      <c r="B92" s="18" t="s">
        <v>36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43">
        <f t="shared" si="18"/>
        <v>0</v>
      </c>
      <c r="P92" s="34"/>
    </row>
    <row r="93" spans="1:16" s="5" customFormat="1" ht="30" customHeight="1">
      <c r="A93" s="49"/>
      <c r="B93" s="18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43">
        <f t="shared" si="18"/>
        <v>0</v>
      </c>
      <c r="P93" s="34"/>
    </row>
    <row r="94" spans="1:16" s="5" customFormat="1" ht="30" customHeight="1">
      <c r="A94" s="49"/>
      <c r="B94" s="18" t="s">
        <v>48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43">
        <f t="shared" si="18"/>
        <v>0</v>
      </c>
      <c r="P94" s="34"/>
    </row>
    <row r="95" spans="1:16" s="5" customFormat="1" ht="30" customHeight="1">
      <c r="A95" s="49"/>
      <c r="B95" s="18" t="s">
        <v>47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43">
        <f t="shared" si="18"/>
        <v>0</v>
      </c>
      <c r="P95" s="34"/>
    </row>
    <row r="96" spans="1:16" s="5" customFormat="1" ht="30" customHeight="1">
      <c r="A96" s="50" t="s">
        <v>41</v>
      </c>
      <c r="B96" s="50"/>
      <c r="C96" s="42">
        <f aca="true" t="shared" si="21" ref="C96:N96">SUM(C91:C95)</f>
        <v>790500000</v>
      </c>
      <c r="D96" s="42">
        <f t="shared" si="21"/>
        <v>71000000</v>
      </c>
      <c r="E96" s="42">
        <f t="shared" si="21"/>
        <v>940000000</v>
      </c>
      <c r="F96" s="42">
        <f t="shared" si="21"/>
        <v>1440000000</v>
      </c>
      <c r="G96" s="42">
        <f t="shared" si="21"/>
        <v>700000000</v>
      </c>
      <c r="H96" s="42">
        <f t="shared" si="21"/>
        <v>3155000000</v>
      </c>
      <c r="I96" s="42">
        <f t="shared" si="21"/>
        <v>1169000000</v>
      </c>
      <c r="J96" s="42">
        <f t="shared" si="21"/>
        <v>400000000</v>
      </c>
      <c r="K96" s="42">
        <f t="shared" si="21"/>
        <v>1442500000</v>
      </c>
      <c r="L96" s="42">
        <f t="shared" si="21"/>
        <v>845000000</v>
      </c>
      <c r="M96" s="42">
        <f t="shared" si="21"/>
        <v>420000000</v>
      </c>
      <c r="N96" s="42">
        <f t="shared" si="21"/>
        <v>941000000</v>
      </c>
      <c r="O96" s="44">
        <f t="shared" si="18"/>
        <v>12314000000</v>
      </c>
      <c r="P96" s="35"/>
    </row>
    <row r="97" spans="1:16" s="5" customFormat="1" ht="30" customHeight="1">
      <c r="A97" s="49" t="s">
        <v>27</v>
      </c>
      <c r="B97" s="18" t="s">
        <v>34</v>
      </c>
      <c r="C97" s="21">
        <v>0</v>
      </c>
      <c r="D97" s="21">
        <v>0</v>
      </c>
      <c r="E97" s="21">
        <v>0</v>
      </c>
      <c r="F97" s="21">
        <v>0</v>
      </c>
      <c r="G97" s="21">
        <v>613000000</v>
      </c>
      <c r="H97" s="21">
        <v>0</v>
      </c>
      <c r="I97" s="21">
        <v>29300000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43">
        <f t="shared" si="18"/>
        <v>642300000</v>
      </c>
      <c r="P97" s="34"/>
    </row>
    <row r="98" spans="1:16" s="5" customFormat="1" ht="30" customHeight="1">
      <c r="A98" s="49"/>
      <c r="B98" s="18" t="s">
        <v>36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109000000</v>
      </c>
      <c r="M98" s="21">
        <v>0</v>
      </c>
      <c r="N98" s="21">
        <v>124500000</v>
      </c>
      <c r="O98" s="43">
        <f t="shared" si="18"/>
        <v>233500000</v>
      </c>
      <c r="P98" s="34"/>
    </row>
    <row r="99" spans="1:16" s="5" customFormat="1" ht="30" customHeight="1">
      <c r="A99" s="49"/>
      <c r="B99" s="18" t="s">
        <v>35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43">
        <f t="shared" si="18"/>
        <v>0</v>
      </c>
      <c r="P99" s="34"/>
    </row>
    <row r="100" spans="1:16" s="5" customFormat="1" ht="30" customHeight="1">
      <c r="A100" s="49"/>
      <c r="B100" s="18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43">
        <f t="shared" si="18"/>
        <v>0</v>
      </c>
      <c r="P100" s="34"/>
    </row>
    <row r="101" spans="1:16" s="5" customFormat="1" ht="30" customHeight="1">
      <c r="A101" s="49"/>
      <c r="B101" s="18" t="s">
        <v>47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43">
        <f t="shared" si="18"/>
        <v>0</v>
      </c>
      <c r="P101" s="34"/>
    </row>
    <row r="102" spans="1:16" s="5" customFormat="1" ht="30" customHeight="1">
      <c r="A102" s="50" t="s">
        <v>41</v>
      </c>
      <c r="B102" s="50"/>
      <c r="C102" s="42">
        <f aca="true" t="shared" si="22" ref="C102:N102">SUM(C97:C101)</f>
        <v>0</v>
      </c>
      <c r="D102" s="42">
        <f t="shared" si="22"/>
        <v>0</v>
      </c>
      <c r="E102" s="42">
        <f t="shared" si="22"/>
        <v>0</v>
      </c>
      <c r="F102" s="42">
        <f t="shared" si="22"/>
        <v>0</v>
      </c>
      <c r="G102" s="42">
        <f t="shared" si="22"/>
        <v>613000000</v>
      </c>
      <c r="H102" s="42">
        <f t="shared" si="22"/>
        <v>0</v>
      </c>
      <c r="I102" s="42">
        <f t="shared" si="22"/>
        <v>29300000</v>
      </c>
      <c r="J102" s="42">
        <f t="shared" si="22"/>
        <v>0</v>
      </c>
      <c r="K102" s="42">
        <f t="shared" si="22"/>
        <v>0</v>
      </c>
      <c r="L102" s="42">
        <f t="shared" si="22"/>
        <v>109000000</v>
      </c>
      <c r="M102" s="42">
        <f t="shared" si="22"/>
        <v>0</v>
      </c>
      <c r="N102" s="42">
        <f t="shared" si="22"/>
        <v>124500000</v>
      </c>
      <c r="O102" s="44">
        <f t="shared" si="18"/>
        <v>875800000</v>
      </c>
      <c r="P102" s="35"/>
    </row>
    <row r="103" spans="1:16" s="5" customFormat="1" ht="30" customHeight="1">
      <c r="A103" s="49" t="s">
        <v>28</v>
      </c>
      <c r="B103" s="18" t="s">
        <v>34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600000000</v>
      </c>
      <c r="L103" s="21">
        <v>0</v>
      </c>
      <c r="M103" s="21">
        <v>0</v>
      </c>
      <c r="N103" s="21">
        <v>0</v>
      </c>
      <c r="O103" s="43">
        <f aca="true" t="shared" si="23" ref="O103:O119">SUM(C103:N103)</f>
        <v>600000000</v>
      </c>
      <c r="P103" s="34"/>
    </row>
    <row r="104" spans="1:16" s="5" customFormat="1" ht="30" customHeight="1">
      <c r="A104" s="49"/>
      <c r="B104" s="18" t="s">
        <v>36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600000000</v>
      </c>
      <c r="L104" s="21">
        <v>0</v>
      </c>
      <c r="M104" s="21">
        <v>0</v>
      </c>
      <c r="N104" s="21">
        <v>0</v>
      </c>
      <c r="O104" s="43">
        <f t="shared" si="23"/>
        <v>600000000</v>
      </c>
      <c r="P104" s="34"/>
    </row>
    <row r="105" spans="1:16" s="5" customFormat="1" ht="30" customHeight="1">
      <c r="A105" s="49"/>
      <c r="B105" s="18" t="s">
        <v>35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600000000</v>
      </c>
      <c r="L105" s="21">
        <v>200000000</v>
      </c>
      <c r="M105" s="21">
        <v>0</v>
      </c>
      <c r="N105" s="21">
        <v>300000000</v>
      </c>
      <c r="O105" s="43">
        <f t="shared" si="23"/>
        <v>1100000000</v>
      </c>
      <c r="P105" s="34"/>
    </row>
    <row r="106" spans="1:16" s="5" customFormat="1" ht="30" customHeight="1">
      <c r="A106" s="49"/>
      <c r="B106" s="18" t="s">
        <v>48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43">
        <f t="shared" si="23"/>
        <v>0</v>
      </c>
      <c r="P106" s="34"/>
    </row>
    <row r="107" spans="1:16" s="5" customFormat="1" ht="30" customHeight="1">
      <c r="A107" s="49"/>
      <c r="B107" s="18" t="s">
        <v>47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592500000</v>
      </c>
      <c r="K107" s="21">
        <v>0</v>
      </c>
      <c r="L107" s="21">
        <v>0</v>
      </c>
      <c r="M107" s="21">
        <v>0</v>
      </c>
      <c r="N107" s="21">
        <v>1238000000</v>
      </c>
      <c r="O107" s="43">
        <f t="shared" si="23"/>
        <v>1830500000</v>
      </c>
      <c r="P107" s="34"/>
    </row>
    <row r="108" spans="1:16" s="5" customFormat="1" ht="30" customHeight="1">
      <c r="A108" s="50" t="s">
        <v>41</v>
      </c>
      <c r="B108" s="50"/>
      <c r="C108" s="42">
        <f>SUM(C103:C107)</f>
        <v>0</v>
      </c>
      <c r="D108" s="42">
        <f aca="true" t="shared" si="24" ref="D108:N108">SUM(D103:D107)</f>
        <v>0</v>
      </c>
      <c r="E108" s="42">
        <f t="shared" si="24"/>
        <v>0</v>
      </c>
      <c r="F108" s="42">
        <f t="shared" si="24"/>
        <v>0</v>
      </c>
      <c r="G108" s="42">
        <f t="shared" si="24"/>
        <v>0</v>
      </c>
      <c r="H108" s="42">
        <f t="shared" si="24"/>
        <v>0</v>
      </c>
      <c r="I108" s="42">
        <f t="shared" si="24"/>
        <v>0</v>
      </c>
      <c r="J108" s="42">
        <f t="shared" si="24"/>
        <v>592500000</v>
      </c>
      <c r="K108" s="42">
        <f t="shared" si="24"/>
        <v>1800000000</v>
      </c>
      <c r="L108" s="42">
        <f t="shared" si="24"/>
        <v>200000000</v>
      </c>
      <c r="M108" s="42">
        <f t="shared" si="24"/>
        <v>0</v>
      </c>
      <c r="N108" s="42">
        <f t="shared" si="24"/>
        <v>1538000000</v>
      </c>
      <c r="O108" s="44">
        <f t="shared" si="23"/>
        <v>4130500000</v>
      </c>
      <c r="P108" s="35"/>
    </row>
    <row r="109" spans="1:16" s="5" customFormat="1" ht="30" customHeight="1">
      <c r="A109" s="49" t="s">
        <v>30</v>
      </c>
      <c r="B109" s="18" t="s">
        <v>34</v>
      </c>
      <c r="C109" s="21">
        <v>0</v>
      </c>
      <c r="D109" s="21">
        <v>0</v>
      </c>
      <c r="E109" s="21">
        <v>600000000</v>
      </c>
      <c r="F109" s="21">
        <v>0</v>
      </c>
      <c r="G109" s="21">
        <v>575000000</v>
      </c>
      <c r="H109" s="21">
        <v>590000000</v>
      </c>
      <c r="I109" s="21">
        <v>847500000</v>
      </c>
      <c r="J109" s="21">
        <v>0</v>
      </c>
      <c r="K109" s="21">
        <v>0</v>
      </c>
      <c r="L109" s="21">
        <v>1239000000</v>
      </c>
      <c r="M109" s="21">
        <v>0</v>
      </c>
      <c r="N109" s="21">
        <v>0</v>
      </c>
      <c r="O109" s="43">
        <f t="shared" si="23"/>
        <v>3851500000</v>
      </c>
      <c r="P109" s="34"/>
    </row>
    <row r="110" spans="1:16" s="5" customFormat="1" ht="30" customHeight="1">
      <c r="A110" s="49"/>
      <c r="B110" s="18" t="s">
        <v>36</v>
      </c>
      <c r="C110" s="21">
        <v>900000000</v>
      </c>
      <c r="D110" s="21">
        <v>396000000</v>
      </c>
      <c r="E110" s="21">
        <v>5290000000</v>
      </c>
      <c r="F110" s="21">
        <v>1295000000</v>
      </c>
      <c r="G110" s="21">
        <v>2238000000</v>
      </c>
      <c r="H110" s="21">
        <f>1035000000+1500*206000</f>
        <v>1344000000</v>
      </c>
      <c r="I110" s="21">
        <v>1250000000</v>
      </c>
      <c r="J110" s="21">
        <v>1800000000</v>
      </c>
      <c r="K110" s="21">
        <v>1603500000</v>
      </c>
      <c r="L110" s="21">
        <f>2047000000+1500*400000</f>
        <v>2647000000</v>
      </c>
      <c r="M110" s="21">
        <v>1800000000</v>
      </c>
      <c r="N110" s="21">
        <v>150000000</v>
      </c>
      <c r="O110" s="43">
        <f t="shared" si="23"/>
        <v>20713500000</v>
      </c>
      <c r="P110" s="34"/>
    </row>
    <row r="111" spans="1:16" s="5" customFormat="1" ht="30" customHeight="1">
      <c r="A111" s="49"/>
      <c r="B111" s="18" t="s">
        <v>35</v>
      </c>
      <c r="C111" s="21">
        <v>110000000</v>
      </c>
      <c r="D111" s="21">
        <v>900000000</v>
      </c>
      <c r="E111" s="21">
        <v>1763000000</v>
      </c>
      <c r="F111" s="21">
        <v>0</v>
      </c>
      <c r="G111" s="21">
        <v>0</v>
      </c>
      <c r="H111" s="21">
        <v>550000000</v>
      </c>
      <c r="I111" s="21">
        <v>350000000</v>
      </c>
      <c r="J111" s="21">
        <v>580000000</v>
      </c>
      <c r="K111" s="21">
        <v>900000000</v>
      </c>
      <c r="L111" s="21">
        <v>600000000</v>
      </c>
      <c r="M111" s="21">
        <v>600000000</v>
      </c>
      <c r="N111" s="21">
        <v>1500000000</v>
      </c>
      <c r="O111" s="43">
        <f t="shared" si="23"/>
        <v>7853000000</v>
      </c>
      <c r="P111" s="34"/>
    </row>
    <row r="112" spans="1:16" s="5" customFormat="1" ht="30" customHeight="1">
      <c r="A112" s="49"/>
      <c r="B112" s="18" t="s">
        <v>48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600000000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43">
        <f t="shared" si="23"/>
        <v>600000000</v>
      </c>
      <c r="P112" s="34"/>
    </row>
    <row r="113" spans="1:16" s="5" customFormat="1" ht="30" customHeight="1">
      <c r="A113" s="49"/>
      <c r="B113" s="18" t="s">
        <v>47</v>
      </c>
      <c r="C113" s="21">
        <v>225000000</v>
      </c>
      <c r="D113" s="21">
        <v>0</v>
      </c>
      <c r="E113" s="21">
        <v>300000000</v>
      </c>
      <c r="F113" s="21">
        <v>0</v>
      </c>
      <c r="G113" s="21">
        <v>469000000</v>
      </c>
      <c r="H113" s="21">
        <v>0</v>
      </c>
      <c r="I113" s="21">
        <v>0</v>
      </c>
      <c r="J113" s="21">
        <v>0</v>
      </c>
      <c r="K113" s="21">
        <v>375000000</v>
      </c>
      <c r="L113" s="21">
        <v>975000000</v>
      </c>
      <c r="M113" s="21">
        <v>600000000</v>
      </c>
      <c r="N113" s="21">
        <v>525000000</v>
      </c>
      <c r="O113" s="43">
        <f t="shared" si="23"/>
        <v>3469000000</v>
      </c>
      <c r="P113" s="34"/>
    </row>
    <row r="114" spans="1:16" s="5" customFormat="1" ht="30" customHeight="1">
      <c r="A114" s="50" t="s">
        <v>41</v>
      </c>
      <c r="B114" s="50"/>
      <c r="C114" s="23">
        <f>SUM(C109:C113)</f>
        <v>1235000000</v>
      </c>
      <c r="D114" s="23">
        <f aca="true" t="shared" si="25" ref="D114:N114">SUM(D109:D113)</f>
        <v>1296000000</v>
      </c>
      <c r="E114" s="23">
        <f t="shared" si="25"/>
        <v>7953000000</v>
      </c>
      <c r="F114" s="23">
        <f t="shared" si="25"/>
        <v>1295000000</v>
      </c>
      <c r="G114" s="23">
        <f t="shared" si="25"/>
        <v>3282000000</v>
      </c>
      <c r="H114" s="23">
        <f t="shared" si="25"/>
        <v>2484000000</v>
      </c>
      <c r="I114" s="23">
        <f t="shared" si="25"/>
        <v>3047500000</v>
      </c>
      <c r="J114" s="23">
        <f t="shared" si="25"/>
        <v>2380000000</v>
      </c>
      <c r="K114" s="23">
        <f t="shared" si="25"/>
        <v>2878500000</v>
      </c>
      <c r="L114" s="23">
        <f t="shared" si="25"/>
        <v>5461000000</v>
      </c>
      <c r="M114" s="23">
        <f t="shared" si="25"/>
        <v>3000000000</v>
      </c>
      <c r="N114" s="23">
        <f t="shared" si="25"/>
        <v>2175000000</v>
      </c>
      <c r="O114" s="43">
        <f t="shared" si="23"/>
        <v>36487000000</v>
      </c>
      <c r="P114" s="10"/>
    </row>
    <row r="115" spans="1:16" s="5" customFormat="1" ht="30" customHeight="1">
      <c r="A115" s="49" t="s">
        <v>25</v>
      </c>
      <c r="B115" s="18" t="s">
        <v>34</v>
      </c>
      <c r="C115" s="21">
        <f>C67+C73+C79+C85+C91+C97+C103+C109</f>
        <v>2606000000</v>
      </c>
      <c r="D115" s="21">
        <f aca="true" t="shared" si="26" ref="D115:N115">D67+D73+D79+D85+D91+D97+D103+D109</f>
        <v>2208000000</v>
      </c>
      <c r="E115" s="21">
        <f t="shared" si="26"/>
        <v>4212850000</v>
      </c>
      <c r="F115" s="21">
        <f t="shared" si="26"/>
        <v>4953000000</v>
      </c>
      <c r="G115" s="21">
        <f t="shared" si="26"/>
        <v>4041000000</v>
      </c>
      <c r="H115" s="21">
        <f t="shared" si="26"/>
        <v>7528000000</v>
      </c>
      <c r="I115" s="21">
        <f t="shared" si="26"/>
        <v>4756300000</v>
      </c>
      <c r="J115" s="21">
        <f t="shared" si="26"/>
        <v>3775812000</v>
      </c>
      <c r="K115" s="21">
        <f t="shared" si="26"/>
        <v>5384192000</v>
      </c>
      <c r="L115" s="21">
        <f t="shared" si="26"/>
        <v>5997467500</v>
      </c>
      <c r="M115" s="21">
        <f t="shared" si="26"/>
        <v>3610100000</v>
      </c>
      <c r="N115" s="21">
        <f t="shared" si="26"/>
        <v>4060550000</v>
      </c>
      <c r="O115" s="43">
        <f t="shared" si="23"/>
        <v>53133271500</v>
      </c>
      <c r="P115" s="34"/>
    </row>
    <row r="116" spans="1:16" s="5" customFormat="1" ht="30" customHeight="1">
      <c r="A116" s="49"/>
      <c r="B116" s="18" t="s">
        <v>36</v>
      </c>
      <c r="C116" s="21">
        <f aca="true" t="shared" si="27" ref="C116:N119">C68+C74+C80+C86+C92+C98+C104+C110</f>
        <v>3072500000</v>
      </c>
      <c r="D116" s="21">
        <f t="shared" si="27"/>
        <v>2604000000</v>
      </c>
      <c r="E116" s="21">
        <f t="shared" si="27"/>
        <v>6994150000</v>
      </c>
      <c r="F116" s="21">
        <f t="shared" si="27"/>
        <v>3369500000</v>
      </c>
      <c r="G116" s="21">
        <f t="shared" si="27"/>
        <v>4740000000</v>
      </c>
      <c r="H116" s="21">
        <f t="shared" si="27"/>
        <v>4483300000</v>
      </c>
      <c r="I116" s="21">
        <f t="shared" si="27"/>
        <v>3220500000</v>
      </c>
      <c r="J116" s="21">
        <f t="shared" si="27"/>
        <v>5219250000</v>
      </c>
      <c r="K116" s="21">
        <f t="shared" si="27"/>
        <v>6429500000</v>
      </c>
      <c r="L116" s="21">
        <f t="shared" si="27"/>
        <v>6354000000</v>
      </c>
      <c r="M116" s="21">
        <f t="shared" si="27"/>
        <v>5181200000</v>
      </c>
      <c r="N116" s="21">
        <f t="shared" si="27"/>
        <v>3362746077</v>
      </c>
      <c r="O116" s="43">
        <f>SUM(C116:N116)</f>
        <v>55030646077</v>
      </c>
      <c r="P116" s="34"/>
    </row>
    <row r="117" spans="1:16" s="5" customFormat="1" ht="30" customHeight="1">
      <c r="A117" s="49"/>
      <c r="B117" s="18" t="s">
        <v>35</v>
      </c>
      <c r="C117" s="21">
        <f t="shared" si="27"/>
        <v>110000000</v>
      </c>
      <c r="D117" s="21">
        <f t="shared" si="27"/>
        <v>1537000000</v>
      </c>
      <c r="E117" s="21">
        <f t="shared" si="27"/>
        <v>2213000000</v>
      </c>
      <c r="F117" s="21">
        <f t="shared" si="27"/>
        <v>420000000</v>
      </c>
      <c r="G117" s="21">
        <f t="shared" si="27"/>
        <v>844000000</v>
      </c>
      <c r="H117" s="21">
        <f t="shared" si="27"/>
        <v>2178740000</v>
      </c>
      <c r="I117" s="21">
        <f t="shared" si="27"/>
        <v>1944000000</v>
      </c>
      <c r="J117" s="21">
        <f t="shared" si="27"/>
        <v>745000000</v>
      </c>
      <c r="K117" s="21">
        <f t="shared" si="27"/>
        <v>1500000000</v>
      </c>
      <c r="L117" s="21">
        <f t="shared" si="27"/>
        <v>2995000000</v>
      </c>
      <c r="M117" s="21">
        <f t="shared" si="27"/>
        <v>2278000000</v>
      </c>
      <c r="N117" s="21">
        <f t="shared" si="27"/>
        <v>2705000000</v>
      </c>
      <c r="O117" s="43">
        <f t="shared" si="23"/>
        <v>19469740000</v>
      </c>
      <c r="P117" s="34"/>
    </row>
    <row r="118" spans="1:16" s="5" customFormat="1" ht="30" customHeight="1">
      <c r="A118" s="49"/>
      <c r="B118" s="18" t="s">
        <v>48</v>
      </c>
      <c r="C118" s="21">
        <f t="shared" si="27"/>
        <v>675000000</v>
      </c>
      <c r="D118" s="21">
        <f t="shared" si="27"/>
        <v>600000000</v>
      </c>
      <c r="E118" s="21">
        <f t="shared" si="27"/>
        <v>418900000</v>
      </c>
      <c r="F118" s="21">
        <f t="shared" si="27"/>
        <v>0</v>
      </c>
      <c r="G118" s="21">
        <f t="shared" si="27"/>
        <v>220000000</v>
      </c>
      <c r="H118" s="21">
        <f t="shared" si="27"/>
        <v>0</v>
      </c>
      <c r="I118" s="21">
        <f t="shared" si="27"/>
        <v>1025000000</v>
      </c>
      <c r="J118" s="21">
        <f t="shared" si="27"/>
        <v>386000000</v>
      </c>
      <c r="K118" s="21">
        <f t="shared" si="27"/>
        <v>0</v>
      </c>
      <c r="L118" s="21">
        <f t="shared" si="27"/>
        <v>225000000</v>
      </c>
      <c r="M118" s="21">
        <f t="shared" si="27"/>
        <v>72000000</v>
      </c>
      <c r="N118" s="21">
        <f t="shared" si="27"/>
        <v>474750000</v>
      </c>
      <c r="O118" s="43">
        <f t="shared" si="23"/>
        <v>4096650000</v>
      </c>
      <c r="P118" s="34"/>
    </row>
    <row r="119" spans="1:16" s="5" customFormat="1" ht="30" customHeight="1">
      <c r="A119" s="49"/>
      <c r="B119" s="18" t="s">
        <v>47</v>
      </c>
      <c r="C119" s="21">
        <f t="shared" si="27"/>
        <v>525000000</v>
      </c>
      <c r="D119" s="21">
        <f t="shared" si="27"/>
        <v>0</v>
      </c>
      <c r="E119" s="21">
        <f t="shared" si="27"/>
        <v>405000000</v>
      </c>
      <c r="F119" s="21">
        <f t="shared" si="27"/>
        <v>75000000</v>
      </c>
      <c r="G119" s="21">
        <f t="shared" si="27"/>
        <v>619000000</v>
      </c>
      <c r="H119" s="21">
        <f t="shared" si="27"/>
        <v>375000000</v>
      </c>
      <c r="I119" s="21">
        <f t="shared" si="27"/>
        <v>900000000</v>
      </c>
      <c r="J119" s="21">
        <f t="shared" si="27"/>
        <v>992500000</v>
      </c>
      <c r="K119" s="21">
        <f t="shared" si="27"/>
        <v>375000000</v>
      </c>
      <c r="L119" s="21">
        <f t="shared" si="27"/>
        <v>975000000</v>
      </c>
      <c r="M119" s="21">
        <f t="shared" si="27"/>
        <v>600000000</v>
      </c>
      <c r="N119" s="21">
        <f t="shared" si="27"/>
        <v>2063000000</v>
      </c>
      <c r="O119" s="43">
        <f t="shared" si="23"/>
        <v>7904500000</v>
      </c>
      <c r="P119" s="34"/>
    </row>
    <row r="120" spans="1:16" s="5" customFormat="1" ht="30" customHeight="1">
      <c r="A120" s="50" t="s">
        <v>39</v>
      </c>
      <c r="B120" s="50"/>
      <c r="C120" s="23">
        <f aca="true" t="shared" si="28" ref="C120:N120">SUM(C115:C119)</f>
        <v>6988500000</v>
      </c>
      <c r="D120" s="23">
        <f t="shared" si="28"/>
        <v>6949000000</v>
      </c>
      <c r="E120" s="23">
        <f t="shared" si="28"/>
        <v>14243900000</v>
      </c>
      <c r="F120" s="23">
        <f t="shared" si="28"/>
        <v>8817500000</v>
      </c>
      <c r="G120" s="23">
        <f t="shared" si="28"/>
        <v>10464000000</v>
      </c>
      <c r="H120" s="23">
        <f t="shared" si="28"/>
        <v>14565040000</v>
      </c>
      <c r="I120" s="23">
        <f t="shared" si="28"/>
        <v>11845800000</v>
      </c>
      <c r="J120" s="23">
        <f t="shared" si="28"/>
        <v>11118562000</v>
      </c>
      <c r="K120" s="23">
        <f t="shared" si="28"/>
        <v>13688692000</v>
      </c>
      <c r="L120" s="23">
        <f t="shared" si="28"/>
        <v>16546467500</v>
      </c>
      <c r="M120" s="23">
        <f t="shared" si="28"/>
        <v>11741300000</v>
      </c>
      <c r="N120" s="23">
        <f t="shared" si="28"/>
        <v>12666046077</v>
      </c>
      <c r="O120" s="43">
        <f>SUM(C120:N120)</f>
        <v>139634807577</v>
      </c>
      <c r="P120" s="10"/>
    </row>
    <row r="121" spans="1:16" s="5" customFormat="1" ht="30" customHeight="1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41"/>
      <c r="P121" s="10"/>
    </row>
    <row r="122" spans="1:16" s="5" customFormat="1" ht="30" customHeight="1">
      <c r="A122" s="46" t="s">
        <v>44</v>
      </c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41"/>
      <c r="P122" s="10"/>
    </row>
    <row r="123" spans="1:16" s="5" customFormat="1" ht="20.25" customHeight="1">
      <c r="A123" s="48" t="s">
        <v>0</v>
      </c>
      <c r="B123" s="47"/>
      <c r="C123" s="14"/>
      <c r="D123" s="16"/>
      <c r="E123" s="15"/>
      <c r="F123" s="15"/>
      <c r="G123" s="15"/>
      <c r="H123" s="15"/>
      <c r="I123" s="15"/>
      <c r="J123" s="1"/>
      <c r="K123" s="15"/>
      <c r="L123" s="15"/>
      <c r="M123" s="15"/>
      <c r="N123" s="15"/>
      <c r="O123" s="15"/>
      <c r="P123" s="33"/>
    </row>
  </sheetData>
  <sheetProtection/>
  <mergeCells count="46">
    <mergeCell ref="A115:A119"/>
    <mergeCell ref="A120:B120"/>
    <mergeCell ref="A1:P1"/>
    <mergeCell ref="A60:O60"/>
    <mergeCell ref="A84:B84"/>
    <mergeCell ref="A85:A89"/>
    <mergeCell ref="A90:B90"/>
    <mergeCell ref="A103:A107"/>
    <mergeCell ref="A91:A95"/>
    <mergeCell ref="A96:B96"/>
    <mergeCell ref="A47:A51"/>
    <mergeCell ref="A52:B52"/>
    <mergeCell ref="A67:A71"/>
    <mergeCell ref="A72:B72"/>
    <mergeCell ref="A73:A77"/>
    <mergeCell ref="A108:B108"/>
    <mergeCell ref="A97:A101"/>
    <mergeCell ref="A102:B102"/>
    <mergeCell ref="A78:B78"/>
    <mergeCell ref="A79:A83"/>
    <mergeCell ref="A41:A45"/>
    <mergeCell ref="A46:B46"/>
    <mergeCell ref="A35:A39"/>
    <mergeCell ref="A40:B40"/>
    <mergeCell ref="A29:A33"/>
    <mergeCell ref="A34:B34"/>
    <mergeCell ref="A23:A27"/>
    <mergeCell ref="A28:B28"/>
    <mergeCell ref="A109:A113"/>
    <mergeCell ref="A114:B114"/>
    <mergeCell ref="A11:A15"/>
    <mergeCell ref="A16:B16"/>
    <mergeCell ref="A17:A21"/>
    <mergeCell ref="A22:B22"/>
    <mergeCell ref="A53:A57"/>
    <mergeCell ref="A58:B58"/>
    <mergeCell ref="A65:A66"/>
    <mergeCell ref="B65:B66"/>
    <mergeCell ref="C65:N65"/>
    <mergeCell ref="O65:O66"/>
    <mergeCell ref="A3:A4"/>
    <mergeCell ref="B3:B4"/>
    <mergeCell ref="C3:N3"/>
    <mergeCell ref="O3:O4"/>
    <mergeCell ref="A5:A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2016-06-10T11:40:50Z</cp:lastPrinted>
  <dcterms:created xsi:type="dcterms:W3CDTF">2006-02-24T09:38:25Z</dcterms:created>
  <dcterms:modified xsi:type="dcterms:W3CDTF">2016-07-26T10:24:11Z</dcterms:modified>
  <cp:category/>
  <cp:version/>
  <cp:contentType/>
  <cp:contentStatus/>
</cp:coreProperties>
</file>